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\\192.168.254.200\Obras\OBRAS\PREFEITURA 1\PREFEITURA 2023\OBRAS\PAVIMENTAÇÃO ESTRADA JAGUARETÊ\orçamento correto\"/>
    </mc:Choice>
  </mc:AlternateContent>
  <xr:revisionPtr revIDLastSave="0" documentId="13_ncr:1_{4A19EE9C-138A-4345-B53E-E0301915C63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ilha1" sheetId="1" r:id="rId1"/>
  </sheets>
  <definedNames>
    <definedName name="_xlnm.Print_Area" localSheetId="0">Planilha1!$A$1:$AU$38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4" i="1" l="1"/>
  <c r="AM13" i="1"/>
  <c r="AS17" i="1"/>
  <c r="AM16" i="1"/>
  <c r="Q15" i="1"/>
  <c r="AE14" i="1"/>
  <c r="Q13" i="1"/>
  <c r="O12" i="1"/>
  <c r="AT17" i="1"/>
  <c r="AT16" i="1" l="1"/>
  <c r="AT15" i="1"/>
  <c r="AT14" i="1"/>
  <c r="AT13" i="1"/>
  <c r="AT12" i="1"/>
  <c r="AK14" i="1"/>
  <c r="AU11" i="1"/>
  <c r="AT11" i="1"/>
  <c r="AQ17" i="1"/>
  <c r="AO17" i="1"/>
  <c r="AM17" i="1"/>
  <c r="AK17" i="1"/>
  <c r="AI17" i="1"/>
  <c r="AG17" i="1"/>
  <c r="AE17" i="1"/>
  <c r="AC17" i="1"/>
  <c r="AS16" i="1"/>
  <c r="AQ16" i="1"/>
  <c r="AO16" i="1"/>
  <c r="AU16" i="1" s="1"/>
  <c r="AK16" i="1"/>
  <c r="AI16" i="1"/>
  <c r="AG16" i="1"/>
  <c r="AE16" i="1"/>
  <c r="AC16" i="1"/>
  <c r="AS15" i="1"/>
  <c r="AQ15" i="1"/>
  <c r="AO15" i="1"/>
  <c r="AM15" i="1"/>
  <c r="AK15" i="1"/>
  <c r="AI15" i="1"/>
  <c r="AG15" i="1"/>
  <c r="AE15" i="1"/>
  <c r="AC15" i="1"/>
  <c r="AS14" i="1"/>
  <c r="AQ14" i="1"/>
  <c r="AO14" i="1"/>
  <c r="AI14" i="1"/>
  <c r="AG14" i="1"/>
  <c r="AC14" i="1"/>
  <c r="AS13" i="1"/>
  <c r="AQ13" i="1"/>
  <c r="AO13" i="1"/>
  <c r="AK13" i="1"/>
  <c r="AI13" i="1"/>
  <c r="AG13" i="1"/>
  <c r="AE13" i="1"/>
  <c r="AC13" i="1"/>
  <c r="AS12" i="1"/>
  <c r="AQ12" i="1"/>
  <c r="AO12" i="1"/>
  <c r="AM12" i="1"/>
  <c r="AK12" i="1"/>
  <c r="AI12" i="1"/>
  <c r="AG12" i="1"/>
  <c r="AE12" i="1"/>
  <c r="AC12" i="1"/>
  <c r="AS11" i="1"/>
  <c r="AQ11" i="1"/>
  <c r="AO11" i="1"/>
  <c r="AM11" i="1"/>
  <c r="AK11" i="1"/>
  <c r="AI11" i="1"/>
  <c r="AG11" i="1"/>
  <c r="AE11" i="1"/>
  <c r="AC11" i="1"/>
  <c r="AM19" i="1" l="1"/>
  <c r="AO19" i="1"/>
  <c r="AE19" i="1"/>
  <c r="AC19" i="1"/>
  <c r="AG19" i="1"/>
  <c r="AK19" i="1"/>
  <c r="AS19" i="1"/>
  <c r="AQ19" i="1"/>
  <c r="AI19" i="1"/>
  <c r="M14" i="1"/>
  <c r="U16" i="1"/>
  <c r="S14" i="1"/>
  <c r="O15" i="1"/>
  <c r="C19" i="1"/>
  <c r="AA11" i="1"/>
  <c r="Y11" i="1"/>
  <c r="W11" i="1"/>
  <c r="U11" i="1"/>
  <c r="S11" i="1"/>
  <c r="Q11" i="1"/>
  <c r="O11" i="1"/>
  <c r="M11" i="1"/>
  <c r="K11" i="1"/>
  <c r="I11" i="1"/>
  <c r="G11" i="1"/>
  <c r="E11" i="1"/>
  <c r="S17" i="1"/>
  <c r="K13" i="1"/>
  <c r="M13" i="1"/>
  <c r="AA12" i="1"/>
  <c r="Y12" i="1"/>
  <c r="W12" i="1"/>
  <c r="U12" i="1"/>
  <c r="S12" i="1"/>
  <c r="Q12" i="1"/>
  <c r="M12" i="1"/>
  <c r="K12" i="1"/>
  <c r="I12" i="1"/>
  <c r="G12" i="1"/>
  <c r="E12" i="1"/>
  <c r="AB19" i="1" l="1"/>
  <c r="AH19" i="1"/>
  <c r="AU12" i="1"/>
  <c r="AP19" i="1"/>
  <c r="AJ19" i="1"/>
  <c r="AF19" i="1"/>
  <c r="AL19" i="1"/>
  <c r="AR19" i="1"/>
  <c r="AN19" i="1"/>
  <c r="AD19" i="1"/>
  <c r="A15" i="1"/>
  <c r="A16" i="1" s="1"/>
  <c r="A17" i="1" s="1"/>
  <c r="O17" i="1" l="1"/>
  <c r="M17" i="1"/>
  <c r="K17" i="1"/>
  <c r="I17" i="1"/>
  <c r="G17" i="1"/>
  <c r="E17" i="1"/>
  <c r="O16" i="1"/>
  <c r="M16" i="1"/>
  <c r="K16" i="1"/>
  <c r="I16" i="1"/>
  <c r="G16" i="1"/>
  <c r="E16" i="1"/>
  <c r="M15" i="1"/>
  <c r="K15" i="1"/>
  <c r="I15" i="1"/>
  <c r="G15" i="1"/>
  <c r="E15" i="1"/>
  <c r="O14" i="1"/>
  <c r="K14" i="1"/>
  <c r="I14" i="1"/>
  <c r="G14" i="1"/>
  <c r="E14" i="1"/>
  <c r="O13" i="1"/>
  <c r="I13" i="1"/>
  <c r="G13" i="1"/>
  <c r="E13" i="1"/>
  <c r="O19" i="1" l="1"/>
  <c r="M19" i="1"/>
  <c r="M27" i="1" s="1"/>
  <c r="K19" i="1"/>
  <c r="K26" i="1" s="1"/>
  <c r="I19" i="1"/>
  <c r="H19" i="1" s="1"/>
  <c r="B5" i="1"/>
  <c r="O26" i="1" l="1"/>
  <c r="O27" i="1"/>
  <c r="K27" i="1"/>
  <c r="M26" i="1"/>
  <c r="S13" i="1"/>
  <c r="AU13" i="1" s="1"/>
  <c r="U13" i="1"/>
  <c r="W13" i="1"/>
  <c r="Y13" i="1"/>
  <c r="AA13" i="1"/>
  <c r="Q14" i="1"/>
  <c r="AU14" i="1" s="1"/>
  <c r="U14" i="1"/>
  <c r="W14" i="1"/>
  <c r="Y14" i="1"/>
  <c r="AA14" i="1"/>
  <c r="S15" i="1"/>
  <c r="U15" i="1"/>
  <c r="W15" i="1"/>
  <c r="Y15" i="1"/>
  <c r="AA15" i="1"/>
  <c r="Q16" i="1"/>
  <c r="S16" i="1"/>
  <c r="W16" i="1"/>
  <c r="Y16" i="1"/>
  <c r="AA16" i="1"/>
  <c r="Q17" i="1"/>
  <c r="U17" i="1"/>
  <c r="W17" i="1"/>
  <c r="Y17" i="1"/>
  <c r="AA17" i="1"/>
  <c r="D25" i="1"/>
  <c r="F25" i="1"/>
  <c r="H25" i="1"/>
  <c r="J25" i="1"/>
  <c r="L25" i="1"/>
  <c r="N25" i="1"/>
  <c r="P25" i="1"/>
  <c r="R25" i="1"/>
  <c r="T25" i="1"/>
  <c r="V25" i="1"/>
  <c r="X25" i="1"/>
  <c r="Z25" i="1"/>
  <c r="AU15" i="1" l="1"/>
  <c r="AU19" i="1"/>
  <c r="AU17" i="1"/>
  <c r="AE66" i="1"/>
  <c r="AE65" i="1"/>
  <c r="U19" i="1"/>
  <c r="E19" i="1"/>
  <c r="Y19" i="1"/>
  <c r="AA19" i="1"/>
  <c r="S19" i="1"/>
  <c r="Q19" i="1"/>
  <c r="W19" i="1"/>
  <c r="G19" i="1"/>
  <c r="U26" i="1" l="1"/>
  <c r="U27" i="1"/>
  <c r="Q26" i="1"/>
  <c r="Q27" i="1"/>
  <c r="S26" i="1"/>
  <c r="S27" i="1"/>
  <c r="W26" i="1"/>
  <c r="W27" i="1"/>
  <c r="E26" i="1"/>
  <c r="E27" i="1"/>
  <c r="I27" i="1"/>
  <c r="I26" i="1"/>
  <c r="AA26" i="1"/>
  <c r="AA27" i="1"/>
  <c r="G26" i="1"/>
  <c r="G27" i="1"/>
  <c r="Y27" i="1"/>
  <c r="Y26" i="1"/>
  <c r="AE68" i="1"/>
  <c r="AF65" i="1" s="1"/>
  <c r="Q28" i="1" l="1"/>
  <c r="M28" i="1"/>
  <c r="Y28" i="1"/>
  <c r="U28" i="1"/>
  <c r="I28" i="1"/>
  <c r="AA28" i="1"/>
  <c r="K28" i="1"/>
  <c r="S28" i="1"/>
  <c r="O28" i="1"/>
  <c r="W28" i="1"/>
  <c r="G28" i="1"/>
  <c r="AF66" i="1"/>
  <c r="AF68" i="1" s="1"/>
  <c r="E28" i="1" l="1"/>
  <c r="N19" i="1"/>
  <c r="X19" i="1"/>
  <c r="V19" i="1"/>
  <c r="Z19" i="1"/>
  <c r="L19" i="1"/>
  <c r="R19" i="1"/>
  <c r="P19" i="1"/>
  <c r="T19" i="1"/>
  <c r="F19" i="1"/>
  <c r="D19" i="1"/>
  <c r="J19" i="1"/>
  <c r="AT19" i="1" l="1"/>
</calcChain>
</file>

<file path=xl/sharedStrings.xml><?xml version="1.0" encoding="utf-8"?>
<sst xmlns="http://schemas.openxmlformats.org/spreadsheetml/2006/main" count="98" uniqueCount="49">
  <si>
    <t>CRONOGRAMA FISICO ( % )</t>
  </si>
  <si>
    <t>GRUPO DE SERVIÇO</t>
  </si>
  <si>
    <t>PARTICIPAÇÃO</t>
  </si>
  <si>
    <t>Acumulado</t>
  </si>
  <si>
    <t>CRONOGRAMA FINANCEIRO ( R$ )</t>
  </si>
  <si>
    <t xml:space="preserve">Sub-total </t>
  </si>
  <si>
    <t>A REALIZAR (DIAS)</t>
  </si>
  <si>
    <t>A REALIZAR  (DIAS)</t>
  </si>
  <si>
    <t>%</t>
  </si>
  <si>
    <t>R$</t>
  </si>
  <si>
    <t>Item</t>
  </si>
  <si>
    <t xml:space="preserve">Estado </t>
  </si>
  <si>
    <t xml:space="preserve">Municipio </t>
  </si>
  <si>
    <t>Valor
 do item</t>
  </si>
  <si>
    <t>30 Dias</t>
  </si>
  <si>
    <t xml:space="preserve"> CRONOGRAMA FÍSICO-FINANCEIRO</t>
  </si>
  <si>
    <t xml:space="preserve">Data: </t>
  </si>
  <si>
    <t>Licitação e Contratação</t>
  </si>
  <si>
    <t>Pavimentação Asfáltica</t>
  </si>
  <si>
    <t>Ligantes Betuminosos</t>
  </si>
  <si>
    <t>Sinalização</t>
  </si>
  <si>
    <t>Serviços Complementares</t>
  </si>
  <si>
    <t>60 Dias</t>
  </si>
  <si>
    <t>90 Dias</t>
  </si>
  <si>
    <t>120 Dias</t>
  </si>
  <si>
    <t>150 Dias</t>
  </si>
  <si>
    <t>180 Dias</t>
  </si>
  <si>
    <t>SUPRESSÃO PARA ALINHAR O VALOR DO CONTRATO AO DO CONVÊNIO</t>
  </si>
  <si>
    <t>210 Dias</t>
  </si>
  <si>
    <t>240 Dias</t>
  </si>
  <si>
    <t>270 Dias</t>
  </si>
  <si>
    <t>300 Dias</t>
  </si>
  <si>
    <t>330 Dias</t>
  </si>
  <si>
    <t>XXXX Dias</t>
  </si>
  <si>
    <t>Terraplenagem</t>
  </si>
  <si>
    <t>MUNICIPIO: Pérola</t>
  </si>
  <si>
    <t>LOCAL DA OBRA: Estrada Jaguaretê e Estrada Madrigal</t>
  </si>
  <si>
    <t>OBJETO: Pavimentação Asfáltica em CBUQ</t>
  </si>
  <si>
    <t>Drenagem e Obras de Arte Correntes</t>
  </si>
  <si>
    <t>Responsável Técnico: Ademar Américo Camossato</t>
  </si>
  <si>
    <t>ITAIPU Binacional</t>
  </si>
  <si>
    <t xml:space="preserve">CREA 24080/D </t>
  </si>
  <si>
    <t>360 Dias</t>
  </si>
  <si>
    <t>390 Dias</t>
  </si>
  <si>
    <t>420 Dias</t>
  </si>
  <si>
    <t>450 Dias</t>
  </si>
  <si>
    <t>480 Dias</t>
  </si>
  <si>
    <t>510 Dias</t>
  </si>
  <si>
    <t>540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</si>
</sst>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\-#,##0.00\ "/>
    <numFmt numFmtId="165" formatCode="0.0000%"/>
    <numFmt numFmtId="166" formatCode="_-* #,##0.00_-;\-* #,##0.00_-;_-* &quot;-&quot;??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4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3" fontId="0" fillId="0" borderId="0" xfId="3" applyFont="1" applyAlignment="1" applyProtection="1">
      <alignment vertical="center"/>
      <protection locked="0"/>
    </xf>
    <xf numFmtId="166" fontId="0" fillId="0" borderId="0" xfId="0" applyNumberFormat="1" applyAlignment="1" applyProtection="1">
      <alignment vertical="center"/>
      <protection locked="0"/>
    </xf>
    <xf numFmtId="165" fontId="0" fillId="0" borderId="0" xfId="4" applyNumberFormat="1" applyFont="1" applyAlignment="1" applyProtection="1">
      <alignment vertical="center"/>
      <protection locked="0"/>
    </xf>
    <xf numFmtId="0" fontId="0" fillId="3" borderId="0" xfId="0" applyFill="1" applyAlignment="1" applyProtection="1">
      <alignment vertical="center"/>
      <protection locked="0"/>
    </xf>
    <xf numFmtId="14" fontId="0" fillId="3" borderId="0" xfId="0" applyNumberFormat="1" applyFill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164" fontId="0" fillId="3" borderId="1" xfId="3" applyNumberFormat="1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horizontal="left" vertical="center"/>
      <protection locked="0"/>
    </xf>
    <xf numFmtId="10" fontId="0" fillId="3" borderId="6" xfId="4" applyNumberFormat="1" applyFont="1" applyFill="1" applyBorder="1" applyAlignment="1" applyProtection="1">
      <alignment vertical="center"/>
      <protection locked="0"/>
    </xf>
    <xf numFmtId="164" fontId="0" fillId="3" borderId="6" xfId="3" applyNumberFormat="1" applyFont="1" applyFill="1" applyBorder="1" applyAlignment="1" applyProtection="1">
      <alignment vertical="center"/>
      <protection locked="0"/>
    </xf>
    <xf numFmtId="10" fontId="0" fillId="3" borderId="6" xfId="0" applyNumberFormat="1" applyFill="1" applyBorder="1" applyAlignment="1" applyProtection="1">
      <alignment vertical="center"/>
      <protection locked="0"/>
    </xf>
    <xf numFmtId="43" fontId="0" fillId="3" borderId="0" xfId="3" applyFont="1" applyFill="1" applyAlignment="1" applyProtection="1">
      <alignment vertical="center"/>
      <protection locked="0"/>
    </xf>
    <xf numFmtId="4" fontId="0" fillId="3" borderId="9" xfId="0" applyNumberFormat="1" applyFill="1" applyBorder="1" applyAlignment="1" applyProtection="1">
      <alignment horizontal="right" vertical="center"/>
      <protection locked="0"/>
    </xf>
    <xf numFmtId="0" fontId="0" fillId="3" borderId="9" xfId="0" applyFill="1" applyBorder="1" applyAlignment="1" applyProtection="1">
      <alignment vertical="center"/>
      <protection locked="0"/>
    </xf>
    <xf numFmtId="4" fontId="0" fillId="3" borderId="1" xfId="0" applyNumberFormat="1" applyFill="1" applyBorder="1" applyAlignment="1" applyProtection="1">
      <alignment horizontal="right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vertical="center"/>
      <protection locked="0"/>
    </xf>
    <xf numFmtId="0" fontId="0" fillId="3" borderId="8" xfId="0" applyFill="1" applyBorder="1" applyAlignment="1" applyProtection="1">
      <alignment vertical="center"/>
      <protection locked="0"/>
    </xf>
    <xf numFmtId="4" fontId="0" fillId="3" borderId="8" xfId="0" applyNumberFormat="1" applyFill="1" applyBorder="1" applyAlignment="1" applyProtection="1">
      <alignment horizontal="right" vertical="center"/>
      <protection locked="0"/>
    </xf>
    <xf numFmtId="4" fontId="0" fillId="3" borderId="6" xfId="0" applyNumberFormat="1" applyFill="1" applyBorder="1" applyAlignment="1" applyProtection="1">
      <alignment horizontal="right" vertical="center"/>
      <protection locked="0"/>
    </xf>
    <xf numFmtId="10" fontId="0" fillId="3" borderId="0" xfId="4" applyNumberFormat="1" applyFont="1" applyFill="1" applyAlignment="1" applyProtection="1">
      <alignment vertical="center"/>
      <protection locked="0"/>
    </xf>
    <xf numFmtId="43" fontId="6" fillId="3" borderId="0" xfId="3" applyFont="1" applyFill="1" applyAlignment="1" applyProtection="1">
      <alignment vertical="center"/>
      <protection locked="0"/>
    </xf>
    <xf numFmtId="165" fontId="7" fillId="3" borderId="0" xfId="4" applyNumberFormat="1" applyFont="1" applyFill="1" applyAlignment="1" applyProtection="1">
      <alignment vertical="center"/>
      <protection locked="0"/>
    </xf>
    <xf numFmtId="43" fontId="7" fillId="3" borderId="0" xfId="3" applyFont="1" applyFill="1" applyBorder="1" applyAlignment="1" applyProtection="1">
      <alignment vertical="center"/>
      <protection locked="0"/>
    </xf>
    <xf numFmtId="0" fontId="0" fillId="3" borderId="0" xfId="0" applyFill="1" applyAlignment="1" applyProtection="1">
      <alignment horizontal="left" vertical="center"/>
      <protection locked="0"/>
    </xf>
    <xf numFmtId="43" fontId="7" fillId="3" borderId="0" xfId="0" applyNumberFormat="1" applyFont="1" applyFill="1" applyAlignment="1" applyProtection="1">
      <alignment vertical="center"/>
      <protection locked="0"/>
    </xf>
    <xf numFmtId="0" fontId="7" fillId="3" borderId="0" xfId="0" applyFont="1" applyFill="1" applyAlignment="1" applyProtection="1">
      <alignment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164" fontId="0" fillId="3" borderId="4" xfId="3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164" fontId="0" fillId="0" borderId="0" xfId="0" applyNumberFormat="1" applyAlignment="1" applyProtection="1">
      <alignment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4" fontId="7" fillId="0" borderId="1" xfId="0" applyNumberFormat="1" applyFont="1" applyBorder="1"/>
    <xf numFmtId="10" fontId="7" fillId="0" borderId="1" xfId="4" applyNumberFormat="1" applyFont="1" applyBorder="1" applyAlignment="1" applyProtection="1">
      <alignment vertical="center"/>
      <protection locked="0"/>
    </xf>
    <xf numFmtId="0" fontId="7" fillId="0" borderId="12" xfId="0" applyFont="1" applyBorder="1" applyAlignment="1" applyProtection="1">
      <alignment vertical="center"/>
      <protection locked="0"/>
    </xf>
    <xf numFmtId="4" fontId="7" fillId="0" borderId="0" xfId="0" applyNumberFormat="1" applyFont="1"/>
    <xf numFmtId="10" fontId="7" fillId="0" borderId="12" xfId="4" applyNumberFormat="1" applyFont="1" applyBorder="1" applyAlignment="1" applyProtection="1">
      <alignment vertical="center"/>
      <protection locked="0"/>
    </xf>
    <xf numFmtId="39" fontId="7" fillId="0" borderId="1" xfId="0" applyNumberFormat="1" applyFont="1" applyBorder="1" applyAlignment="1" applyProtection="1">
      <alignment vertical="center"/>
      <protection locked="0"/>
    </xf>
    <xf numFmtId="10" fontId="8" fillId="3" borderId="1" xfId="0" applyNumberFormat="1" applyFont="1" applyFill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43" fontId="7" fillId="3" borderId="0" xfId="3" applyFont="1" applyFill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10" fontId="0" fillId="3" borderId="1" xfId="0" applyNumberFormat="1" applyFill="1" applyBorder="1" applyAlignment="1" applyProtection="1">
      <alignment vertical="center"/>
      <protection locked="0"/>
    </xf>
    <xf numFmtId="10" fontId="8" fillId="0" borderId="1" xfId="0" applyNumberFormat="1" applyFont="1" applyBorder="1" applyAlignment="1" applyProtection="1">
      <alignment vertical="center"/>
      <protection locked="0"/>
    </xf>
    <xf numFmtId="164" fontId="0" fillId="0" borderId="1" xfId="3" applyNumberFormat="1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horizontal="left" vertical="center" wrapText="1"/>
      <protection locked="0"/>
    </xf>
    <xf numFmtId="39" fontId="7" fillId="3" borderId="1" xfId="3" applyNumberFormat="1" applyFont="1" applyFill="1" applyBorder="1" applyAlignment="1" applyProtection="1">
      <alignment horizontal="center" vertical="center"/>
      <protection locked="0"/>
    </xf>
    <xf numFmtId="39" fontId="5" fillId="3" borderId="6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164" fontId="0" fillId="3" borderId="15" xfId="3" applyNumberFormat="1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8" fillId="0" borderId="7" xfId="0" applyFont="1" applyBorder="1" applyAlignment="1" applyProtection="1">
      <alignment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164" fontId="0" fillId="3" borderId="0" xfId="0" applyNumberFormat="1" applyFill="1" applyAlignment="1" applyProtection="1">
      <alignment vertical="center"/>
      <protection locked="0"/>
    </xf>
    <xf numFmtId="164" fontId="0" fillId="3" borderId="0" xfId="3" applyNumberFormat="1" applyFont="1" applyFill="1" applyBorder="1" applyAlignment="1" applyProtection="1">
      <alignment vertical="center"/>
      <protection locked="0"/>
    </xf>
    <xf numFmtId="10" fontId="0" fillId="3" borderId="0" xfId="4" applyNumberFormat="1" applyFont="1" applyFill="1" applyBorder="1" applyAlignment="1" applyProtection="1">
      <alignment vertical="center"/>
      <protection locked="0"/>
    </xf>
    <xf numFmtId="10" fontId="0" fillId="3" borderId="0" xfId="0" applyNumberFormat="1" applyFill="1" applyAlignment="1" applyProtection="1">
      <alignment vertical="center"/>
      <protection locked="0"/>
    </xf>
    <xf numFmtId="10" fontId="0" fillId="3" borderId="20" xfId="4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0" fontId="1" fillId="3" borderId="13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10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left" vertical="center"/>
      <protection locked="0"/>
    </xf>
    <xf numFmtId="0" fontId="0" fillId="3" borderId="0" xfId="0" applyFill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17" xfId="0" applyFont="1" applyBorder="1" applyAlignment="1" applyProtection="1">
      <alignment horizontal="center" vertical="center" wrapText="1"/>
      <protection locked="0"/>
    </xf>
    <xf numFmtId="17" fontId="1" fillId="3" borderId="1" xfId="0" applyNumberFormat="1" applyFont="1" applyFill="1" applyBorder="1" applyAlignment="1" applyProtection="1">
      <alignment horizontal="center" vertical="center"/>
      <protection locked="0"/>
    </xf>
    <xf numFmtId="17" fontId="1" fillId="3" borderId="4" xfId="0" applyNumberFormat="1" applyFont="1" applyFill="1" applyBorder="1" applyAlignment="1" applyProtection="1">
      <alignment horizontal="center" vertical="center"/>
      <protection locked="0"/>
    </xf>
  </cellXfs>
  <cellStyles count="14">
    <cellStyle name="Moeda 2" xfId="2" xr:uid="{00000000-0005-0000-0000-000000000000}"/>
    <cellStyle name="Moeda 2 2" xfId="6" xr:uid="{00000000-0005-0000-0000-000001000000}"/>
    <cellStyle name="Moeda 2 2 2" xfId="12" xr:uid="{00000000-0005-0000-0000-000002000000}"/>
    <cellStyle name="Moeda 2 3" xfId="9" xr:uid="{00000000-0005-0000-0000-000003000000}"/>
    <cellStyle name="Normal" xfId="0" builtinId="0"/>
    <cellStyle name="Porcentagem" xfId="4" builtinId="5"/>
    <cellStyle name="Vírgula" xfId="3" builtinId="3"/>
    <cellStyle name="Vírgula 2" xfId="1" xr:uid="{00000000-0005-0000-0000-000007000000}"/>
    <cellStyle name="Vírgula 2 2" xfId="5" xr:uid="{00000000-0005-0000-0000-000008000000}"/>
    <cellStyle name="Vírgula 2 2 2" xfId="11" xr:uid="{00000000-0005-0000-0000-000009000000}"/>
    <cellStyle name="Vírgula 2 3" xfId="8" xr:uid="{00000000-0005-0000-0000-00000A000000}"/>
    <cellStyle name="Vírgula 3" xfId="7" xr:uid="{00000000-0005-0000-0000-00000B000000}"/>
    <cellStyle name="Vírgula 3 2" xfId="13" xr:uid="{00000000-0005-0000-0000-00000C000000}"/>
    <cellStyle name="Vírgula 4" xfId="10" xr:uid="{00000000-0005-0000-0000-00000D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68"/>
  <sheetViews>
    <sheetView tabSelected="1" topLeftCell="A20" zoomScale="90" zoomScaleNormal="90" workbookViewId="0">
      <selection activeCell="A38" sqref="A1:AU38"/>
    </sheetView>
  </sheetViews>
  <sheetFormatPr defaultColWidth="9.140625" defaultRowHeight="15" x14ac:dyDescent="0.25"/>
  <cols>
    <col min="1" max="1" width="5.28515625" style="1" customWidth="1"/>
    <col min="2" max="2" width="29" style="1" customWidth="1"/>
    <col min="3" max="3" width="18.5703125" style="1" customWidth="1"/>
    <col min="4" max="4" width="9.42578125" style="1" customWidth="1"/>
    <col min="5" max="5" width="13.7109375" style="1" customWidth="1"/>
    <col min="6" max="6" width="7.7109375" style="1" customWidth="1"/>
    <col min="7" max="7" width="13.7109375" style="1" customWidth="1"/>
    <col min="8" max="8" width="7.7109375" style="1" customWidth="1"/>
    <col min="9" max="9" width="13.7109375" style="1" customWidth="1"/>
    <col min="10" max="10" width="7.7109375" style="1" customWidth="1"/>
    <col min="11" max="11" width="13.7109375" style="1" customWidth="1"/>
    <col min="12" max="12" width="7.7109375" style="1" customWidth="1"/>
    <col min="13" max="13" width="13.7109375" style="1" customWidth="1"/>
    <col min="14" max="14" width="7.7109375" style="1" customWidth="1"/>
    <col min="15" max="15" width="13.7109375" style="1" customWidth="1"/>
    <col min="16" max="16" width="7.7109375" style="1" customWidth="1"/>
    <col min="17" max="17" width="13.7109375" style="1" customWidth="1"/>
    <col min="18" max="18" width="9.42578125" style="1" customWidth="1"/>
    <col min="19" max="19" width="13.7109375" style="1" customWidth="1"/>
    <col min="20" max="20" width="10.28515625" style="1" customWidth="1"/>
    <col min="21" max="21" width="13.7109375" style="1" customWidth="1"/>
    <col min="22" max="22" width="9.140625" style="1" hidden="1" customWidth="1"/>
    <col min="23" max="23" width="13.7109375" style="1" hidden="1" customWidth="1"/>
    <col min="24" max="24" width="11.140625" style="1" hidden="1" customWidth="1"/>
    <col min="25" max="25" width="13.7109375" style="1" hidden="1" customWidth="1"/>
    <col min="26" max="26" width="11.140625" style="1" hidden="1" customWidth="1"/>
    <col min="27" max="27" width="13.7109375" style="1" hidden="1" customWidth="1"/>
    <col min="28" max="28" width="9.140625" style="1"/>
    <col min="29" max="29" width="18.85546875" style="1" customWidth="1"/>
    <col min="30" max="30" width="10.28515625" style="1" customWidth="1"/>
    <col min="31" max="31" width="13.7109375" style="1" customWidth="1"/>
    <col min="32" max="32" width="18" style="1" customWidth="1"/>
    <col min="33" max="33" width="13" style="1" bestFit="1" customWidth="1"/>
    <col min="34" max="34" width="9.140625" style="1"/>
    <col min="35" max="35" width="13.42578125" style="1" customWidth="1"/>
    <col min="36" max="36" width="10.42578125" style="1" customWidth="1"/>
    <col min="37" max="37" width="12.7109375" style="1" customWidth="1"/>
    <col min="38" max="38" width="9.140625" style="1"/>
    <col min="39" max="39" width="13" style="1" bestFit="1" customWidth="1"/>
    <col min="40" max="40" width="7.42578125" style="1" bestFit="1" customWidth="1"/>
    <col min="41" max="41" width="11.140625" style="1" customWidth="1"/>
    <col min="42" max="42" width="9.140625" style="1"/>
    <col min="43" max="43" width="11.42578125" style="1" bestFit="1" customWidth="1"/>
    <col min="44" max="44" width="9.140625" style="1"/>
    <col min="45" max="45" width="11.42578125" style="1" bestFit="1" customWidth="1"/>
    <col min="46" max="46" width="9.140625" style="1"/>
    <col min="47" max="47" width="14.140625" style="1" bestFit="1" customWidth="1"/>
    <col min="48" max="16384" width="9.140625" style="1"/>
  </cols>
  <sheetData>
    <row r="1" spans="1:47" ht="21" x14ac:dyDescent="0.25">
      <c r="A1" s="72" t="s">
        <v>15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</row>
    <row r="2" spans="1:47" ht="15" customHeight="1" x14ac:dyDescent="0.25">
      <c r="A2" s="90" t="s">
        <v>35</v>
      </c>
      <c r="B2" s="90"/>
      <c r="P2" s="90"/>
      <c r="Q2" s="90"/>
      <c r="R2" s="2"/>
      <c r="S2" s="2"/>
      <c r="AA2" s="56"/>
    </row>
    <row r="3" spans="1:47" x14ac:dyDescent="0.25">
      <c r="A3" s="6" t="s">
        <v>36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85"/>
      <c r="AD3" s="91"/>
      <c r="AE3" s="92"/>
      <c r="AF3" s="92"/>
    </row>
    <row r="4" spans="1:47" x14ac:dyDescent="0.25">
      <c r="A4" s="87" t="s">
        <v>37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6"/>
      <c r="R4" s="6"/>
      <c r="S4" s="6"/>
      <c r="T4" s="6"/>
      <c r="U4" s="6"/>
      <c r="V4" s="6"/>
      <c r="W4" s="6"/>
      <c r="X4" s="6"/>
      <c r="Y4" s="6"/>
      <c r="Z4" s="6"/>
      <c r="AA4" s="85"/>
      <c r="AD4" s="92"/>
      <c r="AE4" s="92"/>
      <c r="AF4" s="92"/>
    </row>
    <row r="5" spans="1:47" x14ac:dyDescent="0.25">
      <c r="A5" s="6" t="s">
        <v>16</v>
      </c>
      <c r="B5" s="7">
        <f ca="1">TODAY()</f>
        <v>45282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85"/>
      <c r="AD5" s="92"/>
      <c r="AE5" s="92"/>
      <c r="AF5" s="92"/>
    </row>
    <row r="6" spans="1:47" ht="15.75" thickBo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85"/>
      <c r="AB6" s="63"/>
      <c r="AC6" s="63"/>
      <c r="AD6" s="93"/>
      <c r="AE6" s="93"/>
      <c r="AF6" s="9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</row>
    <row r="7" spans="1:47" ht="15" customHeight="1" x14ac:dyDescent="0.25">
      <c r="A7" s="79" t="s">
        <v>0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D7" s="89"/>
      <c r="AE7" s="89"/>
      <c r="AF7" s="89"/>
      <c r="AU7" s="65"/>
    </row>
    <row r="8" spans="1:47" x14ac:dyDescent="0.25">
      <c r="A8" s="83" t="s">
        <v>10</v>
      </c>
      <c r="B8" s="78" t="s">
        <v>1</v>
      </c>
      <c r="C8" s="78" t="s">
        <v>7</v>
      </c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59"/>
      <c r="AC8" s="60"/>
      <c r="AD8" s="61"/>
      <c r="AE8" s="62"/>
      <c r="AF8" s="62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6"/>
    </row>
    <row r="9" spans="1:47" x14ac:dyDescent="0.25">
      <c r="A9" s="83"/>
      <c r="B9" s="78"/>
      <c r="C9" s="31"/>
      <c r="D9" s="74" t="s">
        <v>14</v>
      </c>
      <c r="E9" s="75"/>
      <c r="F9" s="74" t="s">
        <v>22</v>
      </c>
      <c r="G9" s="75"/>
      <c r="H9" s="74" t="s">
        <v>23</v>
      </c>
      <c r="I9" s="75"/>
      <c r="J9" s="74" t="s">
        <v>24</v>
      </c>
      <c r="K9" s="75"/>
      <c r="L9" s="74" t="s">
        <v>25</v>
      </c>
      <c r="M9" s="75"/>
      <c r="N9" s="74" t="s">
        <v>26</v>
      </c>
      <c r="O9" s="75"/>
      <c r="P9" s="74" t="s">
        <v>28</v>
      </c>
      <c r="Q9" s="75"/>
      <c r="R9" s="74" t="s">
        <v>29</v>
      </c>
      <c r="S9" s="75"/>
      <c r="T9" s="74" t="s">
        <v>30</v>
      </c>
      <c r="U9" s="75"/>
      <c r="V9" s="74" t="s">
        <v>31</v>
      </c>
      <c r="W9" s="75"/>
      <c r="X9" s="74" t="s">
        <v>32</v>
      </c>
      <c r="Y9" s="75"/>
      <c r="Z9" s="74" t="s">
        <v>33</v>
      </c>
      <c r="AA9" s="75"/>
      <c r="AB9" s="78" t="s">
        <v>31</v>
      </c>
      <c r="AC9" s="78"/>
      <c r="AD9" s="78" t="s">
        <v>32</v>
      </c>
      <c r="AE9" s="78"/>
      <c r="AF9" s="78" t="s">
        <v>42</v>
      </c>
      <c r="AG9" s="78"/>
      <c r="AH9" s="78" t="s">
        <v>43</v>
      </c>
      <c r="AI9" s="78"/>
      <c r="AJ9" s="78" t="s">
        <v>44</v>
      </c>
      <c r="AK9" s="78"/>
      <c r="AL9" s="78" t="s">
        <v>45</v>
      </c>
      <c r="AM9" s="78"/>
      <c r="AN9" s="78" t="s">
        <v>46</v>
      </c>
      <c r="AO9" s="78"/>
      <c r="AP9" s="78" t="s">
        <v>47</v>
      </c>
      <c r="AQ9" s="78"/>
      <c r="AR9" s="78" t="s">
        <v>48</v>
      </c>
      <c r="AS9" s="78"/>
      <c r="AT9" s="94" t="s">
        <v>3</v>
      </c>
      <c r="AU9" s="95"/>
    </row>
    <row r="10" spans="1:47" x14ac:dyDescent="0.25">
      <c r="A10" s="30"/>
      <c r="B10" s="31"/>
      <c r="C10" s="31" t="s">
        <v>13</v>
      </c>
      <c r="D10" s="32" t="s">
        <v>8</v>
      </c>
      <c r="E10" s="32" t="s">
        <v>9</v>
      </c>
      <c r="F10" s="32" t="s">
        <v>8</v>
      </c>
      <c r="G10" s="32" t="s">
        <v>9</v>
      </c>
      <c r="H10" s="32" t="s">
        <v>8</v>
      </c>
      <c r="I10" s="32" t="s">
        <v>9</v>
      </c>
      <c r="J10" s="32" t="s">
        <v>8</v>
      </c>
      <c r="K10" s="32" t="s">
        <v>9</v>
      </c>
      <c r="L10" s="32" t="s">
        <v>8</v>
      </c>
      <c r="M10" s="32" t="s">
        <v>9</v>
      </c>
      <c r="N10" s="32" t="s">
        <v>8</v>
      </c>
      <c r="O10" s="32" t="s">
        <v>9</v>
      </c>
      <c r="P10" s="32" t="s">
        <v>8</v>
      </c>
      <c r="Q10" s="32" t="s">
        <v>9</v>
      </c>
      <c r="R10" s="32" t="s">
        <v>8</v>
      </c>
      <c r="S10" s="32" t="s">
        <v>9</v>
      </c>
      <c r="T10" s="32" t="s">
        <v>8</v>
      </c>
      <c r="U10" s="32" t="s">
        <v>9</v>
      </c>
      <c r="V10" s="32" t="s">
        <v>8</v>
      </c>
      <c r="W10" s="32" t="s">
        <v>9</v>
      </c>
      <c r="X10" s="32" t="s">
        <v>8</v>
      </c>
      <c r="Y10" s="32" t="s">
        <v>9</v>
      </c>
      <c r="Z10" s="32" t="s">
        <v>8</v>
      </c>
      <c r="AA10" s="32" t="s">
        <v>9</v>
      </c>
      <c r="AB10" s="32" t="s">
        <v>8</v>
      </c>
      <c r="AC10" s="32" t="s">
        <v>9</v>
      </c>
      <c r="AD10" s="32" t="s">
        <v>8</v>
      </c>
      <c r="AE10" s="32" t="s">
        <v>9</v>
      </c>
      <c r="AF10" s="32" t="s">
        <v>8</v>
      </c>
      <c r="AG10" s="32" t="s">
        <v>9</v>
      </c>
      <c r="AH10" s="32" t="s">
        <v>8</v>
      </c>
      <c r="AI10" s="32" t="s">
        <v>9</v>
      </c>
      <c r="AJ10" s="32" t="s">
        <v>8</v>
      </c>
      <c r="AK10" s="32" t="s">
        <v>9</v>
      </c>
      <c r="AL10" s="32" t="s">
        <v>8</v>
      </c>
      <c r="AM10" s="32" t="s">
        <v>9</v>
      </c>
      <c r="AN10" s="32" t="s">
        <v>8</v>
      </c>
      <c r="AO10" s="32" t="s">
        <v>9</v>
      </c>
      <c r="AP10" s="32" t="s">
        <v>8</v>
      </c>
      <c r="AQ10" s="32" t="s">
        <v>9</v>
      </c>
      <c r="AR10" s="32" t="s">
        <v>8</v>
      </c>
      <c r="AS10" s="32" t="s">
        <v>9</v>
      </c>
      <c r="AT10" s="32" t="s">
        <v>8</v>
      </c>
      <c r="AU10" s="33" t="s">
        <v>9</v>
      </c>
    </row>
    <row r="11" spans="1:47" x14ac:dyDescent="0.25">
      <c r="A11" s="30">
        <v>1</v>
      </c>
      <c r="B11" s="8" t="s">
        <v>17</v>
      </c>
      <c r="C11" s="54">
        <v>0</v>
      </c>
      <c r="D11" s="51">
        <v>0.5</v>
      </c>
      <c r="E11" s="52">
        <f t="shared" ref="E11" si="0">TRUNC($C11*D11,2)</f>
        <v>0</v>
      </c>
      <c r="F11" s="51">
        <v>0.25</v>
      </c>
      <c r="G11" s="52">
        <f t="shared" ref="G11" si="1">TRUNC($C11*F11,2)</f>
        <v>0</v>
      </c>
      <c r="H11" s="51">
        <v>0.25</v>
      </c>
      <c r="I11" s="52">
        <f t="shared" ref="I11" si="2">TRUNC($C11*H11,2)</f>
        <v>0</v>
      </c>
      <c r="J11" s="45">
        <v>0</v>
      </c>
      <c r="K11" s="9">
        <f t="shared" ref="K11" si="3">TRUNC($C11*J11,2)</f>
        <v>0</v>
      </c>
      <c r="L11" s="45">
        <v>0</v>
      </c>
      <c r="M11" s="9">
        <f t="shared" ref="M11" si="4">TRUNC($C11*L11,2)</f>
        <v>0</v>
      </c>
      <c r="N11" s="45">
        <v>0</v>
      </c>
      <c r="O11" s="9">
        <f t="shared" ref="O11" si="5">TRUNC($C11*N11,2)</f>
        <v>0</v>
      </c>
      <c r="P11" s="45">
        <v>0</v>
      </c>
      <c r="Q11" s="9">
        <f t="shared" ref="Q11" si="6">TRUNC($C11*P11,2)</f>
        <v>0</v>
      </c>
      <c r="R11" s="45">
        <v>0</v>
      </c>
      <c r="S11" s="9">
        <f t="shared" ref="S11" si="7">TRUNC($C11*R11,2)</f>
        <v>0</v>
      </c>
      <c r="T11" s="45">
        <v>0</v>
      </c>
      <c r="U11" s="9">
        <f t="shared" ref="U11" si="8">TRUNC($C11*T11,2)</f>
        <v>0</v>
      </c>
      <c r="V11" s="45">
        <v>0</v>
      </c>
      <c r="W11" s="9">
        <f t="shared" ref="W11" si="9">TRUNC($C11*V11,2)</f>
        <v>0</v>
      </c>
      <c r="X11" s="45">
        <v>0</v>
      </c>
      <c r="Y11" s="9">
        <f t="shared" ref="Y11" si="10">TRUNC($C11*X11,2)</f>
        <v>0</v>
      </c>
      <c r="Z11" s="45">
        <v>0</v>
      </c>
      <c r="AA11" s="9">
        <f t="shared" ref="AA11" si="11">TRUNC($C11*Z11,2)</f>
        <v>0</v>
      </c>
      <c r="AB11" s="51">
        <v>0</v>
      </c>
      <c r="AC11" s="52">
        <f t="shared" ref="AC11:AC17" si="12">TRUNC($C11*AB11,2)</f>
        <v>0</v>
      </c>
      <c r="AD11" s="51">
        <v>0</v>
      </c>
      <c r="AE11" s="52">
        <f t="shared" ref="AE11:AE17" si="13">TRUNC($C11*AD11,2)</f>
        <v>0</v>
      </c>
      <c r="AF11" s="51">
        <v>0</v>
      </c>
      <c r="AG11" s="52">
        <f t="shared" ref="AG11:AG17" si="14">TRUNC($C11*AF11,2)</f>
        <v>0</v>
      </c>
      <c r="AH11" s="45">
        <v>0</v>
      </c>
      <c r="AI11" s="9">
        <f t="shared" ref="AI11:AI17" si="15">TRUNC($C11*AH11,2)</f>
        <v>0</v>
      </c>
      <c r="AJ11" s="45">
        <v>0</v>
      </c>
      <c r="AK11" s="9">
        <f t="shared" ref="AK11:AK13" si="16">TRUNC($C11*AJ11,2)</f>
        <v>0</v>
      </c>
      <c r="AL11" s="45">
        <v>0</v>
      </c>
      <c r="AM11" s="9">
        <f t="shared" ref="AM11:AM12" si="17">TRUNC($C11*AL11,2)</f>
        <v>0</v>
      </c>
      <c r="AN11" s="45">
        <v>0</v>
      </c>
      <c r="AO11" s="9">
        <f t="shared" ref="AO11:AO12" si="18">TRUNC($C11*AN11,2)</f>
        <v>0</v>
      </c>
      <c r="AP11" s="45">
        <v>0</v>
      </c>
      <c r="AQ11" s="9">
        <f t="shared" ref="AQ11:AQ13" si="19">TRUNC($C11*AP11,2)</f>
        <v>0</v>
      </c>
      <c r="AR11" s="45">
        <v>0</v>
      </c>
      <c r="AS11" s="9">
        <f t="shared" ref="AS11:AS15" si="20">TRUNC($C11*AR11,2)</f>
        <v>0</v>
      </c>
      <c r="AT11" s="50">
        <f>D11+F11+H11</f>
        <v>1</v>
      </c>
      <c r="AU11" s="34">
        <f>C11</f>
        <v>0</v>
      </c>
    </row>
    <row r="12" spans="1:47" x14ac:dyDescent="0.25">
      <c r="A12" s="30">
        <v>2</v>
      </c>
      <c r="B12" s="8" t="s">
        <v>34</v>
      </c>
      <c r="C12" s="54">
        <v>382524.32</v>
      </c>
      <c r="D12" s="51">
        <v>0</v>
      </c>
      <c r="E12" s="52">
        <f t="shared" ref="E12" si="21">TRUNC($C12*D12,2)</f>
        <v>0</v>
      </c>
      <c r="F12" s="51">
        <v>0</v>
      </c>
      <c r="G12" s="52">
        <f t="shared" ref="G12" si="22">TRUNC($C12*F12,2)</f>
        <v>0</v>
      </c>
      <c r="H12" s="51">
        <v>0.2</v>
      </c>
      <c r="I12" s="52">
        <f t="shared" ref="I12" si="23">TRUNC($C12*H12,2)</f>
        <v>76504.86</v>
      </c>
      <c r="J12" s="45">
        <v>0.2</v>
      </c>
      <c r="K12" s="9">
        <f t="shared" ref="K12" si="24">TRUNC($C12*J12,2)</f>
        <v>76504.86</v>
      </c>
      <c r="L12" s="45">
        <v>0.2</v>
      </c>
      <c r="M12" s="9">
        <f t="shared" ref="M12" si="25">TRUNC($C12*L12,2)</f>
        <v>76504.86</v>
      </c>
      <c r="N12" s="45">
        <v>0.4</v>
      </c>
      <c r="O12" s="9">
        <f>TRUNC($C12*N12,2)+0.02</f>
        <v>153009.74</v>
      </c>
      <c r="P12" s="45">
        <v>0</v>
      </c>
      <c r="Q12" s="9">
        <f t="shared" ref="Q12" si="26">TRUNC($C12*P12,2)</f>
        <v>0</v>
      </c>
      <c r="R12" s="45">
        <v>0</v>
      </c>
      <c r="S12" s="9">
        <f t="shared" ref="S12" si="27">TRUNC($C12*R12,2)</f>
        <v>0</v>
      </c>
      <c r="T12" s="45">
        <v>0</v>
      </c>
      <c r="U12" s="9">
        <f t="shared" ref="U12" si="28">TRUNC($C12*T12,2)</f>
        <v>0</v>
      </c>
      <c r="V12" s="45">
        <v>0</v>
      </c>
      <c r="W12" s="9">
        <f t="shared" ref="W12" si="29">TRUNC($C12*V12,2)</f>
        <v>0</v>
      </c>
      <c r="X12" s="45">
        <v>0</v>
      </c>
      <c r="Y12" s="9">
        <f t="shared" ref="Y12" si="30">TRUNC($C12*X12,2)</f>
        <v>0</v>
      </c>
      <c r="Z12" s="45">
        <v>0</v>
      </c>
      <c r="AA12" s="9">
        <f t="shared" ref="AA12" si="31">TRUNC($C12*Z12,2)</f>
        <v>0</v>
      </c>
      <c r="AB12" s="51">
        <v>0</v>
      </c>
      <c r="AC12" s="52">
        <f t="shared" si="12"/>
        <v>0</v>
      </c>
      <c r="AD12" s="51">
        <v>0</v>
      </c>
      <c r="AE12" s="52">
        <f t="shared" si="13"/>
        <v>0</v>
      </c>
      <c r="AF12" s="51">
        <v>0</v>
      </c>
      <c r="AG12" s="52">
        <f t="shared" si="14"/>
        <v>0</v>
      </c>
      <c r="AH12" s="45">
        <v>0</v>
      </c>
      <c r="AI12" s="9">
        <f t="shared" si="15"/>
        <v>0</v>
      </c>
      <c r="AJ12" s="45">
        <v>0</v>
      </c>
      <c r="AK12" s="9">
        <f t="shared" si="16"/>
        <v>0</v>
      </c>
      <c r="AL12" s="45">
        <v>0</v>
      </c>
      <c r="AM12" s="9">
        <f t="shared" si="17"/>
        <v>0</v>
      </c>
      <c r="AN12" s="45">
        <v>0</v>
      </c>
      <c r="AO12" s="9">
        <f t="shared" si="18"/>
        <v>0</v>
      </c>
      <c r="AP12" s="45">
        <v>0</v>
      </c>
      <c r="AQ12" s="9">
        <f t="shared" si="19"/>
        <v>0</v>
      </c>
      <c r="AR12" s="45">
        <v>0</v>
      </c>
      <c r="AS12" s="9">
        <f t="shared" si="20"/>
        <v>0</v>
      </c>
      <c r="AT12" s="50">
        <f t="shared" ref="AT12:AT17" si="32">D12+F12+H12+J12+L12+N12+P12+R12+T12+AB12+AD12+AF12+AH12+AJ12+AL12+AN12+AP12+AR12</f>
        <v>1</v>
      </c>
      <c r="AU12" s="34">
        <f>E12+I12+K12+M12+O12+Q12+S12+U12+AC12+AE12+AG12+AI12+AK12+AM12+AO12+AP12+AQ12+AR12+AS12</f>
        <v>382524.32</v>
      </c>
    </row>
    <row r="13" spans="1:47" x14ac:dyDescent="0.25">
      <c r="A13" s="30">
        <v>3</v>
      </c>
      <c r="B13" s="10" t="s">
        <v>18</v>
      </c>
      <c r="C13" s="54">
        <v>12616665.939999999</v>
      </c>
      <c r="D13" s="45">
        <v>0</v>
      </c>
      <c r="E13" s="9">
        <f t="shared" ref="E13:E17" si="33">TRUNC($C13*D13,2)</f>
        <v>0</v>
      </c>
      <c r="F13" s="45">
        <v>0</v>
      </c>
      <c r="G13" s="9">
        <f t="shared" ref="G13:G17" si="34">TRUNC($C13*F13,2)</f>
        <v>0</v>
      </c>
      <c r="H13" s="45">
        <v>0</v>
      </c>
      <c r="I13" s="9">
        <f t="shared" ref="I13:I17" si="35">TRUNC($C13*H13,2)</f>
        <v>0</v>
      </c>
      <c r="J13" s="45">
        <v>0</v>
      </c>
      <c r="K13" s="9">
        <f t="shared" ref="K13:K17" si="36">TRUNC($C13*J13,2)</f>
        <v>0</v>
      </c>
      <c r="L13" s="45">
        <v>0</v>
      </c>
      <c r="M13" s="9">
        <f t="shared" ref="M13:M17" si="37">TRUNC($C13*L13,2)</f>
        <v>0</v>
      </c>
      <c r="N13" s="45">
        <v>0.1</v>
      </c>
      <c r="O13" s="9">
        <f t="shared" ref="O13:O17" si="38">TRUNC($C13*N13,2)</f>
        <v>1261666.5900000001</v>
      </c>
      <c r="P13" s="45">
        <v>0.15</v>
      </c>
      <c r="Q13" s="9">
        <f>TRUNC($C13*P13,2)+0.03</f>
        <v>1892499.92</v>
      </c>
      <c r="R13" s="45">
        <v>0.1</v>
      </c>
      <c r="S13" s="9">
        <f t="shared" ref="S13:S17" si="39">TRUNC($C13*R13,2)</f>
        <v>1261666.5900000001</v>
      </c>
      <c r="T13" s="45">
        <v>0.1</v>
      </c>
      <c r="U13" s="9">
        <f t="shared" ref="U13:U17" si="40">TRUNC($C13*T13,2)</f>
        <v>1261666.5900000001</v>
      </c>
      <c r="V13" s="45">
        <v>0</v>
      </c>
      <c r="W13" s="9">
        <f t="shared" ref="W13:W17" si="41">TRUNC($C13*V13,2)</f>
        <v>0</v>
      </c>
      <c r="X13" s="45">
        <v>0</v>
      </c>
      <c r="Y13" s="9">
        <f t="shared" ref="Y13:Y17" si="42">TRUNC($C13*X13,2)</f>
        <v>0</v>
      </c>
      <c r="Z13" s="45">
        <v>0</v>
      </c>
      <c r="AA13" s="9">
        <f t="shared" ref="AA13:AA17" si="43">TRUNC($C13*Z13,2)</f>
        <v>0</v>
      </c>
      <c r="AB13" s="45">
        <v>0.1</v>
      </c>
      <c r="AC13" s="9">
        <f t="shared" si="12"/>
        <v>1261666.5900000001</v>
      </c>
      <c r="AD13" s="45">
        <v>0.1</v>
      </c>
      <c r="AE13" s="9">
        <f t="shared" si="13"/>
        <v>1261666.5900000001</v>
      </c>
      <c r="AF13" s="51">
        <v>0.1</v>
      </c>
      <c r="AG13" s="9">
        <f t="shared" si="14"/>
        <v>1261666.5900000001</v>
      </c>
      <c r="AH13" s="45">
        <v>0.1</v>
      </c>
      <c r="AI13" s="9">
        <f t="shared" si="15"/>
        <v>1261666.5900000001</v>
      </c>
      <c r="AJ13" s="45">
        <v>0.1</v>
      </c>
      <c r="AK13" s="9">
        <f t="shared" si="16"/>
        <v>1261666.5900000001</v>
      </c>
      <c r="AL13" s="45">
        <v>0.05</v>
      </c>
      <c r="AM13" s="9">
        <f>TRUNC($C13*AL13,2)+0.01</f>
        <v>630833.30000000005</v>
      </c>
      <c r="AN13" s="45">
        <v>0</v>
      </c>
      <c r="AO13" s="9">
        <f>TRUNC($C13*AN13,2)</f>
        <v>0</v>
      </c>
      <c r="AP13" s="45">
        <v>0</v>
      </c>
      <c r="AQ13" s="9">
        <f t="shared" si="19"/>
        <v>0</v>
      </c>
      <c r="AR13" s="45">
        <v>0</v>
      </c>
      <c r="AS13" s="9">
        <f t="shared" si="20"/>
        <v>0</v>
      </c>
      <c r="AT13" s="50">
        <f t="shared" si="32"/>
        <v>0.99999999999999989</v>
      </c>
      <c r="AU13" s="34">
        <f>E13+I13+K13+M13+O13+Q13+S13+U13+AC13+AE13+AG13+AI13+AK13+AM13+AO13+AP13+AQ13+AR13+AS13</f>
        <v>12616665.939999999</v>
      </c>
    </row>
    <row r="14" spans="1:47" x14ac:dyDescent="0.25">
      <c r="A14" s="30">
        <v>4</v>
      </c>
      <c r="B14" s="10" t="s">
        <v>19</v>
      </c>
      <c r="C14" s="54">
        <v>6088121.8499999996</v>
      </c>
      <c r="D14" s="45">
        <v>0</v>
      </c>
      <c r="E14" s="9">
        <f t="shared" si="33"/>
        <v>0</v>
      </c>
      <c r="F14" s="45">
        <v>0</v>
      </c>
      <c r="G14" s="9">
        <f t="shared" si="34"/>
        <v>0</v>
      </c>
      <c r="H14" s="45">
        <v>0</v>
      </c>
      <c r="I14" s="9">
        <f t="shared" si="35"/>
        <v>0</v>
      </c>
      <c r="J14" s="45">
        <v>0</v>
      </c>
      <c r="K14" s="9">
        <f t="shared" si="36"/>
        <v>0</v>
      </c>
      <c r="L14" s="45">
        <v>0</v>
      </c>
      <c r="M14" s="9">
        <f>TRUNC($C14*L14,2)+0.02</f>
        <v>0.02</v>
      </c>
      <c r="N14" s="45">
        <v>0.1</v>
      </c>
      <c r="O14" s="9">
        <f t="shared" si="38"/>
        <v>608812.18000000005</v>
      </c>
      <c r="P14" s="45">
        <v>0.15</v>
      </c>
      <c r="Q14" s="9">
        <f t="shared" ref="Q14:Q17" si="44">TRUNC($C14*P14,2)</f>
        <v>913218.27</v>
      </c>
      <c r="R14" s="45">
        <v>0.1</v>
      </c>
      <c r="S14" s="9">
        <f>TRUNC($C14*R14,2)</f>
        <v>608812.18000000005</v>
      </c>
      <c r="T14" s="45">
        <v>0.1</v>
      </c>
      <c r="U14" s="9">
        <f t="shared" si="40"/>
        <v>608812.18000000005</v>
      </c>
      <c r="V14" s="45">
        <v>0</v>
      </c>
      <c r="W14" s="9">
        <f t="shared" si="41"/>
        <v>0</v>
      </c>
      <c r="X14" s="45">
        <v>0</v>
      </c>
      <c r="Y14" s="9">
        <f t="shared" si="42"/>
        <v>0</v>
      </c>
      <c r="Z14" s="45">
        <v>0</v>
      </c>
      <c r="AA14" s="9">
        <f t="shared" si="43"/>
        <v>0</v>
      </c>
      <c r="AB14" s="45">
        <v>0.1</v>
      </c>
      <c r="AC14" s="9">
        <f t="shared" si="12"/>
        <v>608812.18000000005</v>
      </c>
      <c r="AD14" s="45">
        <v>0.1</v>
      </c>
      <c r="AE14" s="9">
        <f>TRUNC($C14*AD14,2)+0.01</f>
        <v>608812.19000000006</v>
      </c>
      <c r="AF14" s="51">
        <v>0.1</v>
      </c>
      <c r="AG14" s="9">
        <f t="shared" si="14"/>
        <v>608812.18000000005</v>
      </c>
      <c r="AH14" s="45">
        <v>0.1</v>
      </c>
      <c r="AI14" s="9">
        <f t="shared" si="15"/>
        <v>608812.18000000005</v>
      </c>
      <c r="AJ14" s="45">
        <v>0.1</v>
      </c>
      <c r="AK14" s="9">
        <f>TRUNC($C14*AJ14,2)</f>
        <v>608812.18000000005</v>
      </c>
      <c r="AL14" s="45">
        <v>0.05</v>
      </c>
      <c r="AM14" s="9">
        <f>TRUNC($C14*AL14,2)+0.02</f>
        <v>304406.11000000004</v>
      </c>
      <c r="AN14" s="45">
        <v>0</v>
      </c>
      <c r="AO14" s="9">
        <f t="shared" ref="AO14" si="45">TRUNC($C14*AN14,2)</f>
        <v>0</v>
      </c>
      <c r="AP14" s="45">
        <v>0</v>
      </c>
      <c r="AQ14" s="9">
        <f>TRUNC($C14*AP14,2)</f>
        <v>0</v>
      </c>
      <c r="AR14" s="45">
        <v>0</v>
      </c>
      <c r="AS14" s="9">
        <f t="shared" si="20"/>
        <v>0</v>
      </c>
      <c r="AT14" s="50">
        <f t="shared" si="32"/>
        <v>0.99999999999999989</v>
      </c>
      <c r="AU14" s="34">
        <f>E14+I14+K14+M14+O14+Q14+S14+U14+AC14+AE14+AG14+AI14+AK14+AM14+AO14+AP14+AQ14+AR14+AS14</f>
        <v>6088121.8500000006</v>
      </c>
    </row>
    <row r="15" spans="1:47" ht="30" x14ac:dyDescent="0.25">
      <c r="A15" s="30">
        <f t="shared" ref="A15:A17" si="46">A14+1</f>
        <v>5</v>
      </c>
      <c r="B15" s="53" t="s">
        <v>38</v>
      </c>
      <c r="C15" s="54">
        <v>54313.58</v>
      </c>
      <c r="D15" s="45">
        <v>0</v>
      </c>
      <c r="E15" s="9">
        <f t="shared" si="33"/>
        <v>0</v>
      </c>
      <c r="F15" s="45">
        <v>0</v>
      </c>
      <c r="G15" s="9">
        <f t="shared" si="34"/>
        <v>0</v>
      </c>
      <c r="H15" s="45">
        <v>0.2</v>
      </c>
      <c r="I15" s="9">
        <f t="shared" si="35"/>
        <v>10862.71</v>
      </c>
      <c r="J15" s="45">
        <v>0.2</v>
      </c>
      <c r="K15" s="9">
        <f t="shared" si="36"/>
        <v>10862.71</v>
      </c>
      <c r="L15" s="45">
        <v>0.2</v>
      </c>
      <c r="M15" s="9">
        <f t="shared" si="37"/>
        <v>10862.71</v>
      </c>
      <c r="N15" s="45">
        <v>0.2</v>
      </c>
      <c r="O15" s="9">
        <f>TRUNC($C15*N15,2)</f>
        <v>10862.71</v>
      </c>
      <c r="P15" s="45">
        <v>0.2</v>
      </c>
      <c r="Q15" s="9">
        <f>TRUNC($C15*P15,2)+0.03</f>
        <v>10862.74</v>
      </c>
      <c r="R15" s="45">
        <v>0</v>
      </c>
      <c r="S15" s="9">
        <f t="shared" si="39"/>
        <v>0</v>
      </c>
      <c r="T15" s="45">
        <v>0</v>
      </c>
      <c r="U15" s="9">
        <f t="shared" si="40"/>
        <v>0</v>
      </c>
      <c r="V15" s="45">
        <v>0</v>
      </c>
      <c r="W15" s="9">
        <f t="shared" si="41"/>
        <v>0</v>
      </c>
      <c r="X15" s="45">
        <v>0</v>
      </c>
      <c r="Y15" s="9">
        <f t="shared" si="42"/>
        <v>0</v>
      </c>
      <c r="Z15" s="45">
        <v>0</v>
      </c>
      <c r="AA15" s="9">
        <f t="shared" si="43"/>
        <v>0</v>
      </c>
      <c r="AB15" s="45">
        <v>0</v>
      </c>
      <c r="AC15" s="9">
        <f t="shared" si="12"/>
        <v>0</v>
      </c>
      <c r="AD15" s="45">
        <v>0</v>
      </c>
      <c r="AE15" s="9">
        <f t="shared" si="13"/>
        <v>0</v>
      </c>
      <c r="AF15" s="51">
        <v>0</v>
      </c>
      <c r="AG15" s="9">
        <f t="shared" si="14"/>
        <v>0</v>
      </c>
      <c r="AH15" s="45">
        <v>0</v>
      </c>
      <c r="AI15" s="9">
        <f t="shared" si="15"/>
        <v>0</v>
      </c>
      <c r="AJ15" s="45">
        <v>0</v>
      </c>
      <c r="AK15" s="9">
        <f t="shared" ref="AK15:AK17" si="47">TRUNC($C15*AJ15,2)</f>
        <v>0</v>
      </c>
      <c r="AL15" s="45">
        <v>0</v>
      </c>
      <c r="AM15" s="9">
        <f>TRUNC($C15*AL15,2)</f>
        <v>0</v>
      </c>
      <c r="AN15" s="45">
        <v>0</v>
      </c>
      <c r="AO15" s="9">
        <f>TRUNC($C15*AN15,2)</f>
        <v>0</v>
      </c>
      <c r="AP15" s="45">
        <v>0</v>
      </c>
      <c r="AQ15" s="9">
        <f t="shared" ref="AQ15:AQ17" si="48">TRUNC($C15*AP15,2)</f>
        <v>0</v>
      </c>
      <c r="AR15" s="45">
        <v>0</v>
      </c>
      <c r="AS15" s="9">
        <f t="shared" si="20"/>
        <v>0</v>
      </c>
      <c r="AT15" s="50">
        <f t="shared" si="32"/>
        <v>1</v>
      </c>
      <c r="AU15" s="34">
        <f>E15+I15+K15+M15+O15+Q15+S15+U15+AC15+AE15+AG15+AI15+AK15+AM15+AO15+AP15+AQ15+AR15+AS15</f>
        <v>54313.579999999994</v>
      </c>
    </row>
    <row r="16" spans="1:47" x14ac:dyDescent="0.25">
      <c r="A16" s="30">
        <f t="shared" si="46"/>
        <v>6</v>
      </c>
      <c r="B16" s="10" t="s">
        <v>20</v>
      </c>
      <c r="C16" s="54">
        <v>226621.98</v>
      </c>
      <c r="D16" s="45">
        <v>0</v>
      </c>
      <c r="E16" s="9">
        <f t="shared" si="33"/>
        <v>0</v>
      </c>
      <c r="F16" s="45">
        <v>0</v>
      </c>
      <c r="G16" s="9">
        <f t="shared" si="34"/>
        <v>0</v>
      </c>
      <c r="H16" s="45">
        <v>0</v>
      </c>
      <c r="I16" s="9">
        <f t="shared" si="35"/>
        <v>0</v>
      </c>
      <c r="J16" s="45">
        <v>0</v>
      </c>
      <c r="K16" s="9">
        <f t="shared" si="36"/>
        <v>0</v>
      </c>
      <c r="L16" s="45">
        <v>0</v>
      </c>
      <c r="M16" s="9">
        <f t="shared" si="37"/>
        <v>0</v>
      </c>
      <c r="N16" s="45">
        <v>0</v>
      </c>
      <c r="O16" s="9">
        <f t="shared" si="38"/>
        <v>0</v>
      </c>
      <c r="P16" s="45">
        <v>0</v>
      </c>
      <c r="Q16" s="9">
        <f t="shared" ref="Q16" si="49">TRUNC($C16*P16,2)</f>
        <v>0</v>
      </c>
      <c r="R16" s="45">
        <v>0</v>
      </c>
      <c r="S16" s="9">
        <f t="shared" ref="S16" si="50">TRUNC($C16*R16,2)</f>
        <v>0</v>
      </c>
      <c r="T16" s="45">
        <v>0</v>
      </c>
      <c r="U16" s="9">
        <f>TRUNC($C16*T16,2)</f>
        <v>0</v>
      </c>
      <c r="V16" s="45">
        <v>0</v>
      </c>
      <c r="W16" s="9">
        <f t="shared" ref="W16" si="51">TRUNC($C16*V16,2)</f>
        <v>0</v>
      </c>
      <c r="X16" s="45">
        <v>0</v>
      </c>
      <c r="Y16" s="9">
        <f t="shared" ref="Y16" si="52">TRUNC($C16*X16,2)</f>
        <v>0</v>
      </c>
      <c r="Z16" s="45">
        <v>0</v>
      </c>
      <c r="AA16" s="9">
        <f t="shared" ref="AA16" si="53">TRUNC($C16*Z16,2)</f>
        <v>0</v>
      </c>
      <c r="AB16" s="45">
        <v>0</v>
      </c>
      <c r="AC16" s="9">
        <f t="shared" si="12"/>
        <v>0</v>
      </c>
      <c r="AD16" s="45">
        <v>0</v>
      </c>
      <c r="AE16" s="9">
        <f t="shared" si="13"/>
        <v>0</v>
      </c>
      <c r="AF16" s="51">
        <v>0</v>
      </c>
      <c r="AG16" s="9">
        <f t="shared" si="14"/>
        <v>0</v>
      </c>
      <c r="AH16" s="45">
        <v>0</v>
      </c>
      <c r="AI16" s="9">
        <f t="shared" si="15"/>
        <v>0</v>
      </c>
      <c r="AJ16" s="45">
        <v>0</v>
      </c>
      <c r="AK16" s="9">
        <f t="shared" si="47"/>
        <v>0</v>
      </c>
      <c r="AL16" s="45">
        <v>0.25</v>
      </c>
      <c r="AM16" s="9">
        <f>TRUNC($C16*AL16,2)+0.02</f>
        <v>56655.509999999995</v>
      </c>
      <c r="AN16" s="45">
        <v>0.25</v>
      </c>
      <c r="AO16" s="9">
        <f t="shared" ref="AO16:AO17" si="54">TRUNC($C16*AN16,2)</f>
        <v>56655.49</v>
      </c>
      <c r="AP16" s="45">
        <v>0.25</v>
      </c>
      <c r="AQ16" s="9">
        <f t="shared" si="48"/>
        <v>56655.49</v>
      </c>
      <c r="AR16" s="45">
        <v>0.25</v>
      </c>
      <c r="AS16" s="9">
        <f>TRUNC($C16*AR16,2)</f>
        <v>56655.49</v>
      </c>
      <c r="AT16" s="50">
        <f t="shared" si="32"/>
        <v>1</v>
      </c>
      <c r="AU16" s="34">
        <f>AM16+AO16+AQ16+AS16</f>
        <v>226621.97999999998</v>
      </c>
    </row>
    <row r="17" spans="1:53" x14ac:dyDescent="0.25">
      <c r="A17" s="30">
        <f t="shared" si="46"/>
        <v>7</v>
      </c>
      <c r="B17" s="10" t="s">
        <v>21</v>
      </c>
      <c r="C17" s="54">
        <v>3076589.56</v>
      </c>
      <c r="D17" s="45">
        <v>0</v>
      </c>
      <c r="E17" s="9">
        <f t="shared" si="33"/>
        <v>0</v>
      </c>
      <c r="F17" s="45">
        <v>0.05</v>
      </c>
      <c r="G17" s="9">
        <f t="shared" si="34"/>
        <v>153829.47</v>
      </c>
      <c r="H17" s="45">
        <v>0.05</v>
      </c>
      <c r="I17" s="9">
        <f t="shared" si="35"/>
        <v>153829.47</v>
      </c>
      <c r="J17" s="45">
        <v>0.05</v>
      </c>
      <c r="K17" s="9">
        <f t="shared" si="36"/>
        <v>153829.47</v>
      </c>
      <c r="L17" s="45">
        <v>0.05</v>
      </c>
      <c r="M17" s="9">
        <f t="shared" si="37"/>
        <v>153829.47</v>
      </c>
      <c r="N17" s="45">
        <v>0.05</v>
      </c>
      <c r="O17" s="9">
        <f t="shared" si="38"/>
        <v>153829.47</v>
      </c>
      <c r="P17" s="45">
        <v>0.05</v>
      </c>
      <c r="Q17" s="9">
        <f t="shared" si="44"/>
        <v>153829.47</v>
      </c>
      <c r="R17" s="45">
        <v>0.05</v>
      </c>
      <c r="S17" s="9">
        <f t="shared" si="39"/>
        <v>153829.47</v>
      </c>
      <c r="T17" s="45">
        <v>0.05</v>
      </c>
      <c r="U17" s="9">
        <f t="shared" si="40"/>
        <v>153829.47</v>
      </c>
      <c r="V17" s="45">
        <v>0</v>
      </c>
      <c r="W17" s="9">
        <f t="shared" si="41"/>
        <v>0</v>
      </c>
      <c r="X17" s="45">
        <v>0</v>
      </c>
      <c r="Y17" s="9">
        <f t="shared" si="42"/>
        <v>0</v>
      </c>
      <c r="Z17" s="45">
        <v>0</v>
      </c>
      <c r="AA17" s="9">
        <f t="shared" si="43"/>
        <v>0</v>
      </c>
      <c r="AB17" s="45">
        <v>0.05</v>
      </c>
      <c r="AC17" s="9">
        <f t="shared" si="12"/>
        <v>153829.47</v>
      </c>
      <c r="AD17" s="45">
        <v>0.05</v>
      </c>
      <c r="AE17" s="9">
        <f t="shared" si="13"/>
        <v>153829.47</v>
      </c>
      <c r="AF17" s="51">
        <v>0.05</v>
      </c>
      <c r="AG17" s="9">
        <f t="shared" si="14"/>
        <v>153829.47</v>
      </c>
      <c r="AH17" s="45">
        <v>0.05</v>
      </c>
      <c r="AI17" s="9">
        <f t="shared" si="15"/>
        <v>153829.47</v>
      </c>
      <c r="AJ17" s="45">
        <v>0.05</v>
      </c>
      <c r="AK17" s="9">
        <f t="shared" si="47"/>
        <v>153829.47</v>
      </c>
      <c r="AL17" s="45">
        <v>0.05</v>
      </c>
      <c r="AM17" s="9">
        <f t="shared" ref="AM17" si="55">TRUNC($C17*AL17,2)</f>
        <v>153829.47</v>
      </c>
      <c r="AN17" s="45">
        <v>0.1</v>
      </c>
      <c r="AO17" s="9">
        <f t="shared" si="54"/>
        <v>307658.95</v>
      </c>
      <c r="AP17" s="45">
        <v>0.1</v>
      </c>
      <c r="AQ17" s="9">
        <f t="shared" si="48"/>
        <v>307658.95</v>
      </c>
      <c r="AR17" s="45">
        <v>0.1</v>
      </c>
      <c r="AS17" s="9">
        <f>TRUNC($C17*AR17,2)+0.13</f>
        <v>307659.08</v>
      </c>
      <c r="AT17" s="50">
        <f t="shared" si="32"/>
        <v>1</v>
      </c>
      <c r="AU17" s="34">
        <f>G17+I17+K17+M17+O17+Q17+S17+U17+AC17+AE17++AG17+AI17+AK17+AM17+AO17+AQ17+AS17</f>
        <v>3076589.5600000005</v>
      </c>
    </row>
    <row r="18" spans="1:53" x14ac:dyDescent="0.25">
      <c r="A18" s="83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64"/>
    </row>
    <row r="19" spans="1:53" ht="15.75" thickBot="1" x14ac:dyDescent="0.3">
      <c r="A19" s="81"/>
      <c r="B19" s="82"/>
      <c r="C19" s="55">
        <f>SUM(C11:C17)</f>
        <v>22444837.229999997</v>
      </c>
      <c r="D19" s="11">
        <f t="shared" ref="D19" si="56">TRUNC(ROUND(E19/$C$19,2),2)</f>
        <v>0</v>
      </c>
      <c r="E19" s="12">
        <f>SUM(E13:E17)</f>
        <v>0</v>
      </c>
      <c r="F19" s="11">
        <f t="shared" ref="F19" si="57">TRUNC(ROUND(G19/$C$19,2),2)</f>
        <v>0.01</v>
      </c>
      <c r="G19" s="12">
        <f>SUM(G13:G17)</f>
        <v>153829.47</v>
      </c>
      <c r="H19" s="11">
        <f t="shared" ref="H19" si="58">TRUNC(ROUND(I19/$C$19,2),2)</f>
        <v>0.01</v>
      </c>
      <c r="I19" s="12">
        <f>SUM(I11:I17)</f>
        <v>241197.04</v>
      </c>
      <c r="J19" s="11">
        <f t="shared" ref="J19" si="59">TRUNC(ROUND(K19/$C$19,2),2)</f>
        <v>0.01</v>
      </c>
      <c r="K19" s="12">
        <f>SUM(K11:K17)</f>
        <v>241197.04</v>
      </c>
      <c r="L19" s="11">
        <f t="shared" ref="L19" si="60">TRUNC(ROUND(M19/$C$19,2),2)</f>
        <v>0.01</v>
      </c>
      <c r="M19" s="12">
        <f>SUM(M11:M17)</f>
        <v>241197.06</v>
      </c>
      <c r="N19" s="11">
        <f t="shared" ref="N19" si="61">TRUNC(ROUND(O19/$C$19,2),2)</f>
        <v>0.1</v>
      </c>
      <c r="O19" s="12">
        <f>SUM(O11:O17)</f>
        <v>2188180.6900000004</v>
      </c>
      <c r="P19" s="11">
        <f t="shared" ref="P19" si="62">TRUNC(ROUND(Q19/$C$19,2),2)</f>
        <v>0.13</v>
      </c>
      <c r="Q19" s="12">
        <f>SUM(Q13:Q17)</f>
        <v>2970410.4000000004</v>
      </c>
      <c r="R19" s="11">
        <f t="shared" ref="R19" si="63">TRUNC(ROUND(S19/$C$19,2),2)</f>
        <v>0.09</v>
      </c>
      <c r="S19" s="12">
        <f>SUM(S13:S17)</f>
        <v>2024308.24</v>
      </c>
      <c r="T19" s="11">
        <f t="shared" ref="T19" si="64">TRUNC(ROUND(U19/$C$19,2),2)</f>
        <v>0.09</v>
      </c>
      <c r="U19" s="12">
        <f>SUM(U13:U17)</f>
        <v>2024308.24</v>
      </c>
      <c r="V19" s="11">
        <f t="shared" ref="V19" si="65">TRUNC(ROUND(W19/$C$19,2),2)</f>
        <v>0</v>
      </c>
      <c r="W19" s="12">
        <f>SUM(W13:W17)</f>
        <v>0</v>
      </c>
      <c r="X19" s="11">
        <f t="shared" ref="X19" si="66">TRUNC(ROUND(Y19/$C$19,2),2)</f>
        <v>0</v>
      </c>
      <c r="Y19" s="12">
        <f>SUM(Y13:Y17)</f>
        <v>0</v>
      </c>
      <c r="Z19" s="11">
        <f t="shared" ref="Z19" si="67">TRUNC(ROUND(AA19/$C$19,2),2)</f>
        <v>0</v>
      </c>
      <c r="AA19" s="12">
        <f>SUM(AA13:AA17)</f>
        <v>0</v>
      </c>
      <c r="AB19" s="11">
        <f t="shared" ref="AB19" si="68">TRUNC(ROUND(AC19/$C$19,2),2)</f>
        <v>0.09</v>
      </c>
      <c r="AC19" s="12">
        <f>SUM(AC13:AC17)</f>
        <v>2024308.24</v>
      </c>
      <c r="AD19" s="11">
        <f t="shared" ref="AD19" si="69">TRUNC(ROUND(AE19/$C$19,2),2)</f>
        <v>0.09</v>
      </c>
      <c r="AE19" s="12">
        <f>SUM(AE13:AE17)</f>
        <v>2024308.2500000002</v>
      </c>
      <c r="AF19" s="11">
        <f t="shared" ref="AF19" si="70">TRUNC(ROUND(AG19/$C$19,2),2)</f>
        <v>0.09</v>
      </c>
      <c r="AG19" s="12">
        <f>SUM(AG11:AG17)</f>
        <v>2024308.24</v>
      </c>
      <c r="AH19" s="11">
        <f t="shared" ref="AH19" si="71">TRUNC(ROUND(AI19/$C$19,2),2)</f>
        <v>0.09</v>
      </c>
      <c r="AI19" s="12">
        <f>SUM(AI11:AI17)</f>
        <v>2024308.24</v>
      </c>
      <c r="AJ19" s="11">
        <f t="shared" ref="AJ19" si="72">TRUNC(ROUND(AK19/$C$19,2),2)</f>
        <v>0.09</v>
      </c>
      <c r="AK19" s="12">
        <f>SUM(AK11:AK17)</f>
        <v>2024308.24</v>
      </c>
      <c r="AL19" s="11">
        <f t="shared" ref="AL19" si="73">TRUNC(ROUND(AM19/$C$19,2),2)</f>
        <v>0.05</v>
      </c>
      <c r="AM19" s="12">
        <f>SUM(AM11:AM17)</f>
        <v>1145724.3900000001</v>
      </c>
      <c r="AN19" s="11">
        <f t="shared" ref="AN19" si="74">TRUNC(ROUND(AO19/$C$19,2),2)</f>
        <v>0.02</v>
      </c>
      <c r="AO19" s="12">
        <f>SUM(AO13:AO17)</f>
        <v>364314.44</v>
      </c>
      <c r="AP19" s="11">
        <f t="shared" ref="AP19" si="75">TRUNC(ROUND(AQ19/$C$19,2),2)</f>
        <v>0.02</v>
      </c>
      <c r="AQ19" s="12">
        <f>SUM(AQ13:AQ17)</f>
        <v>364314.44</v>
      </c>
      <c r="AR19" s="11">
        <f t="shared" ref="AR19" si="76">TRUNC(ROUND(AS19/$C$19,2),2)</f>
        <v>0.02</v>
      </c>
      <c r="AS19" s="12">
        <f>SUM(AS13:AS17)</f>
        <v>364314.57</v>
      </c>
      <c r="AT19" s="13">
        <f>SUM(V19,X19,Z19,AB19,AD19,AF19,AH19,AJ19,AL19,AN19,AP19,AR19)+T19+R19+P19+N19+L19+J19+H19+D19+F19-0.01</f>
        <v>0.99999999999999978</v>
      </c>
      <c r="AU19" s="57">
        <f>SUM(AU12:AU17)</f>
        <v>22444837.229999997</v>
      </c>
      <c r="AV19" s="71"/>
      <c r="AW19" s="68"/>
      <c r="AX19" s="69"/>
      <c r="AY19" s="68"/>
      <c r="AZ19" s="70"/>
      <c r="BA19" s="68"/>
    </row>
    <row r="20" spans="1:53" x14ac:dyDescent="0.25">
      <c r="A20" s="6"/>
      <c r="B20" s="6"/>
      <c r="C20" s="14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D20" s="49"/>
      <c r="AE20" s="49"/>
      <c r="AF20" s="49"/>
    </row>
    <row r="21" spans="1:53" ht="15" customHeight="1" x14ac:dyDescent="0.25">
      <c r="A21" s="6"/>
      <c r="B21" s="6"/>
      <c r="C21" s="67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C21" s="36"/>
      <c r="AD21" s="49"/>
      <c r="AE21" s="49"/>
      <c r="AF21" s="49"/>
      <c r="AG21" s="35"/>
    </row>
    <row r="22" spans="1:53" x14ac:dyDescent="0.25">
      <c r="A22" s="6"/>
      <c r="B22" s="6"/>
      <c r="C22" s="67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D22" s="49"/>
      <c r="AE22" s="49"/>
      <c r="AF22" s="49"/>
      <c r="AG22" s="35"/>
    </row>
    <row r="23" spans="1:53" hidden="1" x14ac:dyDescent="0.25">
      <c r="A23" s="76" t="s">
        <v>4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D23" s="49"/>
      <c r="AE23" s="49"/>
      <c r="AF23" s="49"/>
      <c r="AG23" s="35"/>
    </row>
    <row r="24" spans="1:53" hidden="1" x14ac:dyDescent="0.25">
      <c r="A24" s="83" t="s">
        <v>10</v>
      </c>
      <c r="B24" s="78" t="s">
        <v>2</v>
      </c>
      <c r="C24" s="78" t="s">
        <v>6</v>
      </c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D24" s="49"/>
      <c r="AE24" s="49"/>
      <c r="AF24" s="49"/>
    </row>
    <row r="25" spans="1:53" hidden="1" x14ac:dyDescent="0.25">
      <c r="A25" s="83"/>
      <c r="B25" s="78"/>
      <c r="C25" s="15"/>
      <c r="D25" s="74" t="str">
        <f>D9</f>
        <v>30 Dias</v>
      </c>
      <c r="E25" s="75"/>
      <c r="F25" s="74" t="str">
        <f>F9</f>
        <v>60 Dias</v>
      </c>
      <c r="G25" s="75"/>
      <c r="H25" s="74" t="str">
        <f>H9</f>
        <v>90 Dias</v>
      </c>
      <c r="I25" s="75"/>
      <c r="J25" s="74" t="str">
        <f>J9</f>
        <v>120 Dias</v>
      </c>
      <c r="K25" s="75"/>
      <c r="L25" s="74" t="str">
        <f>L9</f>
        <v>150 Dias</v>
      </c>
      <c r="M25" s="75"/>
      <c r="N25" s="74" t="str">
        <f>N9</f>
        <v>180 Dias</v>
      </c>
      <c r="O25" s="75"/>
      <c r="P25" s="74" t="str">
        <f>P9</f>
        <v>210 Dias</v>
      </c>
      <c r="Q25" s="75"/>
      <c r="R25" s="74" t="str">
        <f>R9</f>
        <v>240 Dias</v>
      </c>
      <c r="S25" s="75"/>
      <c r="T25" s="74" t="str">
        <f>T9</f>
        <v>270 Dias</v>
      </c>
      <c r="U25" s="75"/>
      <c r="V25" s="74" t="str">
        <f>V9</f>
        <v>300 Dias</v>
      </c>
      <c r="W25" s="75"/>
      <c r="X25" s="74" t="str">
        <f>X9</f>
        <v>330 Dias</v>
      </c>
      <c r="Y25" s="75"/>
      <c r="Z25" s="74" t="str">
        <f>Z9</f>
        <v>XXXX Dias</v>
      </c>
      <c r="AA25" s="75"/>
      <c r="AD25" s="49"/>
      <c r="AE25" s="49"/>
      <c r="AF25" s="49"/>
    </row>
    <row r="26" spans="1:53" hidden="1" x14ac:dyDescent="0.25">
      <c r="A26" s="30">
        <v>1</v>
      </c>
      <c r="B26" s="8" t="s">
        <v>40</v>
      </c>
      <c r="C26" s="16"/>
      <c r="D26" s="15"/>
      <c r="E26" s="17" t="e">
        <f>TRUNC(ROUND(E$19*$AF$9,2),2)</f>
        <v>#VALUE!</v>
      </c>
      <c r="F26" s="15"/>
      <c r="G26" s="17" t="e">
        <f>TRUNC(ROUND(G$19*$AF$9,2),2)</f>
        <v>#VALUE!</v>
      </c>
      <c r="H26" s="15"/>
      <c r="I26" s="17" t="e">
        <f>TRUNC(ROUND(I$19*$AF$9,2),2)</f>
        <v>#VALUE!</v>
      </c>
      <c r="J26" s="15"/>
      <c r="K26" s="17" t="e">
        <f>TRUNC(ROUND(K$19*$AF$9,2),2)</f>
        <v>#VALUE!</v>
      </c>
      <c r="L26" s="15"/>
      <c r="M26" s="17" t="e">
        <f>TRUNC(ROUND(M$19*$AF$9,2),2)</f>
        <v>#VALUE!</v>
      </c>
      <c r="N26" s="15"/>
      <c r="O26" s="17" t="e">
        <f>TRUNC(ROUND(O$19*$AF$9,2),2)</f>
        <v>#VALUE!</v>
      </c>
      <c r="P26" s="15"/>
      <c r="Q26" s="17" t="e">
        <f>TRUNC(ROUND(Q$19*$AF$9,2),2)+0.02</f>
        <v>#VALUE!</v>
      </c>
      <c r="R26" s="15"/>
      <c r="S26" s="17" t="e">
        <f>TRUNC(ROUND(S$19*$AF$9,2),2)</f>
        <v>#VALUE!</v>
      </c>
      <c r="T26" s="15"/>
      <c r="U26" s="17" t="e">
        <f>TRUNC(ROUND(U$19*$AF$9,2),2)+0.02</f>
        <v>#VALUE!</v>
      </c>
      <c r="V26" s="15"/>
      <c r="W26" s="17" t="e">
        <f>TRUNC(ROUND(W$19*$AF$9,2),2)</f>
        <v>#VALUE!</v>
      </c>
      <c r="X26" s="15"/>
      <c r="Y26" s="17" t="e">
        <f>TRUNC(ROUND(Y$19*$AF$9,2),2)</f>
        <v>#VALUE!</v>
      </c>
      <c r="Z26" s="15"/>
      <c r="AA26" s="17" t="e">
        <f>TRUNC(ROUND(AA$19*$AF$9,2),2)</f>
        <v>#VALUE!</v>
      </c>
      <c r="AB26" s="37"/>
      <c r="AC26" s="37"/>
      <c r="AD26" s="49"/>
      <c r="AE26" s="49"/>
      <c r="AF26" s="49"/>
    </row>
    <row r="27" spans="1:53" hidden="1" x14ac:dyDescent="0.25">
      <c r="A27" s="30">
        <v>2</v>
      </c>
      <c r="B27" s="8" t="s">
        <v>12</v>
      </c>
      <c r="C27" s="16"/>
      <c r="D27" s="15"/>
      <c r="E27" s="17" t="e">
        <f>TRUNC(ROUND(E$19*$AF$10,2),2)</f>
        <v>#VALUE!</v>
      </c>
      <c r="F27" s="15"/>
      <c r="G27" s="17" t="e">
        <f>TRUNC(ROUND(G$19*$AF$10,2),2)</f>
        <v>#VALUE!</v>
      </c>
      <c r="H27" s="15"/>
      <c r="I27" s="17" t="e">
        <f>TRUNC(ROUND(I$19*$AF$10,2),2)</f>
        <v>#VALUE!</v>
      </c>
      <c r="J27" s="15"/>
      <c r="K27" s="17" t="e">
        <f>TRUNC(ROUND(K$19*$AF$10,2),2)</f>
        <v>#VALUE!</v>
      </c>
      <c r="L27" s="15"/>
      <c r="M27" s="17" t="e">
        <f>TRUNC(ROUND(M$19*$AF$10,2),2)</f>
        <v>#VALUE!</v>
      </c>
      <c r="N27" s="15"/>
      <c r="O27" s="17" t="e">
        <f>TRUNC(ROUND(O$19*$AF$10,2),2)</f>
        <v>#VALUE!</v>
      </c>
      <c r="P27" s="15"/>
      <c r="Q27" s="17" t="e">
        <f>TRUNC(ROUND(Q$19*$AF$10,2),2)</f>
        <v>#VALUE!</v>
      </c>
      <c r="R27" s="15"/>
      <c r="S27" s="17" t="e">
        <f>TRUNC(ROUND(S$19*$AF$10,2),2)</f>
        <v>#VALUE!</v>
      </c>
      <c r="T27" s="15"/>
      <c r="U27" s="17" t="e">
        <f>TRUNC(ROUND(U$19*$AF$10,2),2)</f>
        <v>#VALUE!</v>
      </c>
      <c r="V27" s="15"/>
      <c r="W27" s="17" t="e">
        <f>TRUNC(ROUND(W$19*$AF$10,2),2)</f>
        <v>#VALUE!</v>
      </c>
      <c r="X27" s="15"/>
      <c r="Y27" s="17" t="e">
        <f>TRUNC(ROUND(Y$19*$AF$10,2),2)</f>
        <v>#VALUE!</v>
      </c>
      <c r="Z27" s="15"/>
      <c r="AA27" s="17" t="e">
        <f>TRUNC(ROUND(AA$19*$AF$10,2),2)</f>
        <v>#VALUE!</v>
      </c>
      <c r="AB27" s="37"/>
      <c r="AC27" s="37"/>
      <c r="AD27" s="49"/>
      <c r="AE27" s="49"/>
      <c r="AF27" s="49"/>
    </row>
    <row r="28" spans="1:53" ht="15.75" hidden="1" thickBot="1" x14ac:dyDescent="0.3">
      <c r="A28" s="18">
        <v>3</v>
      </c>
      <c r="B28" s="19" t="s">
        <v>5</v>
      </c>
      <c r="C28" s="20"/>
      <c r="D28" s="21"/>
      <c r="E28" s="22" t="e">
        <f>SUM(E26:E27)</f>
        <v>#VALUE!</v>
      </c>
      <c r="F28" s="21"/>
      <c r="G28" s="22" t="e">
        <f t="shared" ref="G28" si="77">SUM(G26:G27)</f>
        <v>#VALUE!</v>
      </c>
      <c r="H28" s="21"/>
      <c r="I28" s="22" t="e">
        <f t="shared" ref="I28" si="78">SUM(I26:I27)</f>
        <v>#VALUE!</v>
      </c>
      <c r="J28" s="21"/>
      <c r="K28" s="22" t="e">
        <f t="shared" ref="K28" si="79">SUM(K26:K27)</f>
        <v>#VALUE!</v>
      </c>
      <c r="L28" s="21"/>
      <c r="M28" s="22" t="e">
        <f t="shared" ref="M28" si="80">SUM(M26:M27)</f>
        <v>#VALUE!</v>
      </c>
      <c r="N28" s="21"/>
      <c r="O28" s="22" t="e">
        <f t="shared" ref="O28" si="81">SUM(O26:O27)</f>
        <v>#VALUE!</v>
      </c>
      <c r="P28" s="21"/>
      <c r="Q28" s="22" t="e">
        <f t="shared" ref="Q28" si="82">SUM(Q26:Q27)</f>
        <v>#VALUE!</v>
      </c>
      <c r="R28" s="21"/>
      <c r="S28" s="22" t="e">
        <f t="shared" ref="S28" si="83">SUM(S26:S27)</f>
        <v>#VALUE!</v>
      </c>
      <c r="T28" s="21"/>
      <c r="U28" s="22" t="e">
        <f t="shared" ref="U28" si="84">SUM(U26:U27)</f>
        <v>#VALUE!</v>
      </c>
      <c r="V28" s="21"/>
      <c r="W28" s="22" t="e">
        <f t="shared" ref="W28" si="85">SUM(W26:W27)</f>
        <v>#VALUE!</v>
      </c>
      <c r="X28" s="21"/>
      <c r="Y28" s="22" t="e">
        <f t="shared" ref="Y28" si="86">SUM(Y26:Y27)</f>
        <v>#VALUE!</v>
      </c>
      <c r="Z28" s="21"/>
      <c r="AA28" s="22" t="e">
        <f t="shared" ref="AA28" si="87">SUM(AA26:AA27)</f>
        <v>#VALUE!</v>
      </c>
      <c r="AC28" s="37"/>
      <c r="AD28" s="49"/>
      <c r="AE28" s="49"/>
      <c r="AF28" s="49"/>
    </row>
    <row r="29" spans="1:53" x14ac:dyDescent="0.25">
      <c r="A29" s="6"/>
      <c r="B29" s="14"/>
      <c r="C29" s="23"/>
      <c r="D29" s="6"/>
      <c r="E29" s="47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D29" s="49"/>
      <c r="AE29" s="49"/>
      <c r="AF29" s="49"/>
    </row>
    <row r="30" spans="1:53" x14ac:dyDescent="0.25">
      <c r="A30" s="6"/>
      <c r="B30" s="24">
        <v>400000</v>
      </c>
      <c r="C30" s="24"/>
      <c r="D30" s="24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29"/>
      <c r="U30" s="29"/>
      <c r="V30" s="29"/>
      <c r="W30" s="29"/>
      <c r="X30" s="29"/>
      <c r="Y30" s="29"/>
      <c r="Z30" s="29"/>
      <c r="AA30" s="29"/>
      <c r="AD30" s="49"/>
      <c r="AE30" s="49"/>
      <c r="AF30" s="49"/>
    </row>
    <row r="31" spans="1:53" x14ac:dyDescent="0.25">
      <c r="A31" s="6"/>
      <c r="B31" s="24"/>
      <c r="C31" s="24"/>
      <c r="D31" s="24"/>
      <c r="E31" s="48"/>
      <c r="F31" s="24"/>
      <c r="G31" s="48"/>
      <c r="H31" s="24"/>
      <c r="I31" s="48"/>
      <c r="J31" s="24"/>
      <c r="K31" s="48"/>
      <c r="L31" s="24"/>
      <c r="M31" s="48"/>
      <c r="N31" s="24"/>
      <c r="O31" s="48"/>
      <c r="P31" s="24"/>
      <c r="Q31" s="24"/>
      <c r="R31" s="24"/>
      <c r="S31" s="24"/>
      <c r="T31" s="6"/>
      <c r="U31" s="6"/>
      <c r="V31" s="6"/>
      <c r="W31" s="6"/>
      <c r="X31" s="6"/>
      <c r="Y31" s="6"/>
      <c r="Z31" s="6"/>
      <c r="AA31" s="6"/>
      <c r="AD31" s="49"/>
      <c r="AE31" s="49"/>
      <c r="AF31" s="49"/>
    </row>
    <row r="32" spans="1:53" x14ac:dyDescent="0.25">
      <c r="A32" s="6"/>
      <c r="B32" s="24"/>
      <c r="C32" s="24"/>
      <c r="D32" s="24"/>
      <c r="E32" s="48"/>
      <c r="F32" s="24"/>
      <c r="G32" s="48"/>
      <c r="H32" s="24"/>
      <c r="I32" s="48"/>
      <c r="J32" s="24"/>
      <c r="K32" s="48"/>
      <c r="L32" s="24"/>
      <c r="M32" s="48"/>
      <c r="N32" s="24"/>
      <c r="O32" s="48"/>
      <c r="P32" s="24"/>
      <c r="Q32" s="24"/>
      <c r="R32" s="24"/>
      <c r="S32" s="24"/>
      <c r="T32" s="6"/>
      <c r="U32" s="6"/>
      <c r="V32" s="6"/>
      <c r="W32" s="6"/>
      <c r="X32" s="6"/>
      <c r="Y32" s="6"/>
      <c r="Z32" s="6"/>
      <c r="AA32" s="6"/>
      <c r="AD32" s="49"/>
      <c r="AE32" s="49"/>
      <c r="AF32" s="49"/>
    </row>
    <row r="33" spans="1:32" x14ac:dyDescent="0.25">
      <c r="A33" s="6"/>
      <c r="B33" s="26"/>
      <c r="C33" s="25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27"/>
      <c r="S33" s="27"/>
      <c r="T33" s="6"/>
      <c r="U33" s="6"/>
      <c r="V33" s="6"/>
      <c r="W33" s="6"/>
      <c r="X33" s="6"/>
      <c r="Y33" s="6"/>
      <c r="Z33" s="6"/>
      <c r="AA33" s="6"/>
      <c r="AD33" s="49"/>
      <c r="AE33" s="49"/>
      <c r="AF33" s="49"/>
    </row>
    <row r="34" spans="1:32" x14ac:dyDescent="0.25">
      <c r="A34" s="6"/>
      <c r="B34" s="28"/>
      <c r="C34" s="29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D34" s="49"/>
      <c r="AE34" s="49"/>
      <c r="AF34" s="49"/>
    </row>
    <row r="35" spans="1:32" x14ac:dyDescent="0.25">
      <c r="A35" s="6"/>
      <c r="B35" s="29"/>
      <c r="C35" s="29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D35" s="49"/>
      <c r="AE35" s="49"/>
      <c r="AF35" s="49"/>
    </row>
    <row r="36" spans="1:32" x14ac:dyDescent="0.25">
      <c r="A36" s="6"/>
      <c r="B36" s="6"/>
      <c r="C36" s="73" t="s">
        <v>39</v>
      </c>
      <c r="D36" s="73"/>
      <c r="E36" s="73"/>
      <c r="F36" s="73"/>
      <c r="G36" s="73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</row>
    <row r="37" spans="1:32" x14ac:dyDescent="0.25">
      <c r="A37" s="6"/>
      <c r="B37" s="6"/>
      <c r="C37" s="88" t="s">
        <v>41</v>
      </c>
      <c r="D37" s="88"/>
      <c r="E37" s="88"/>
      <c r="F37" s="88"/>
      <c r="G37" s="88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</row>
    <row r="38" spans="1:32" x14ac:dyDescent="0.25">
      <c r="A38" s="6"/>
      <c r="B38" s="6"/>
      <c r="C38" s="6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</row>
    <row r="39" spans="1:32" x14ac:dyDescent="0.25"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32" x14ac:dyDescent="0.25"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32" x14ac:dyDescent="0.25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3" spans="1:32" x14ac:dyDescent="0.25"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</row>
    <row r="44" spans="1:32" x14ac:dyDescent="0.25"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32" x14ac:dyDescent="0.25"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32" x14ac:dyDescent="0.25">
      <c r="AD46" s="49"/>
      <c r="AE46" s="49"/>
      <c r="AF46" s="49"/>
    </row>
    <row r="47" spans="1:32" x14ac:dyDescent="0.25">
      <c r="C47" s="5"/>
      <c r="AD47" s="49"/>
      <c r="AE47" s="49"/>
      <c r="AF47" s="49"/>
    </row>
    <row r="48" spans="1:32" x14ac:dyDescent="0.25">
      <c r="C48" s="5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AD48" s="49"/>
      <c r="AE48" s="49"/>
      <c r="AF48" s="49"/>
    </row>
    <row r="49" spans="4:32" x14ac:dyDescent="0.25"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AD49" s="49"/>
      <c r="AE49" s="49"/>
      <c r="AF49" s="49"/>
    </row>
    <row r="50" spans="4:32" x14ac:dyDescent="0.25">
      <c r="AD50" s="49"/>
      <c r="AE50" s="49"/>
      <c r="AF50" s="49"/>
    </row>
    <row r="51" spans="4:32" x14ac:dyDescent="0.25">
      <c r="AD51" s="49"/>
      <c r="AE51" s="49"/>
      <c r="AF51" s="49"/>
    </row>
    <row r="52" spans="4:32" x14ac:dyDescent="0.25">
      <c r="AD52" s="49"/>
      <c r="AE52" s="49"/>
      <c r="AF52" s="49"/>
    </row>
    <row r="53" spans="4:32" x14ac:dyDescent="0.25">
      <c r="AD53" s="49"/>
      <c r="AE53" s="49"/>
      <c r="AF53" s="49"/>
    </row>
    <row r="54" spans="4:32" x14ac:dyDescent="0.25">
      <c r="AD54" s="49"/>
      <c r="AE54" s="49"/>
      <c r="AF54" s="49"/>
    </row>
    <row r="63" spans="4:32" x14ac:dyDescent="0.25">
      <c r="AD63" s="86" t="s">
        <v>27</v>
      </c>
      <c r="AE63" s="86"/>
      <c r="AF63" s="86"/>
    </row>
    <row r="64" spans="4:32" x14ac:dyDescent="0.25">
      <c r="AD64" s="38"/>
      <c r="AE64" s="46" t="s">
        <v>9</v>
      </c>
      <c r="AF64" s="46" t="s">
        <v>8</v>
      </c>
    </row>
    <row r="65" spans="30:32" x14ac:dyDescent="0.25">
      <c r="AD65" s="38" t="s">
        <v>11</v>
      </c>
      <c r="AE65" s="39">
        <f>AE51-AE9</f>
        <v>0</v>
      </c>
      <c r="AF65" s="40" t="e">
        <f>TRUNC(ROUND(AE65/$AE$68,4),4)</f>
        <v>#VALUE!</v>
      </c>
    </row>
    <row r="66" spans="30:32" x14ac:dyDescent="0.25">
      <c r="AD66" s="38" t="s">
        <v>12</v>
      </c>
      <c r="AE66" s="39" t="e">
        <f>AE52-AE10</f>
        <v>#VALUE!</v>
      </c>
      <c r="AF66" s="40" t="e">
        <f>TRUNC(ROUND(AE66/$AE$68,4),4)</f>
        <v>#VALUE!</v>
      </c>
    </row>
    <row r="67" spans="30:32" x14ac:dyDescent="0.25">
      <c r="AD67" s="41"/>
      <c r="AE67" s="42"/>
      <c r="AF67" s="43"/>
    </row>
    <row r="68" spans="30:32" x14ac:dyDescent="0.25">
      <c r="AD68" s="38" t="s">
        <v>5</v>
      </c>
      <c r="AE68" s="44" t="e">
        <f>SUM(AE65:AE66)</f>
        <v>#VALUE!</v>
      </c>
      <c r="AF68" s="40" t="e">
        <f>AF66+AF65</f>
        <v>#VALUE!</v>
      </c>
    </row>
  </sheetData>
  <mergeCells count="55">
    <mergeCell ref="AF9:AG9"/>
    <mergeCell ref="AH9:AI9"/>
    <mergeCell ref="AJ9:AK9"/>
    <mergeCell ref="AT9:AU9"/>
    <mergeCell ref="AL9:AM9"/>
    <mergeCell ref="AN9:AO9"/>
    <mergeCell ref="AP9:AQ9"/>
    <mergeCell ref="AR9:AS9"/>
    <mergeCell ref="AD7:AF7"/>
    <mergeCell ref="A2:B2"/>
    <mergeCell ref="A4:P4"/>
    <mergeCell ref="H9:I9"/>
    <mergeCell ref="J9:K9"/>
    <mergeCell ref="L9:M9"/>
    <mergeCell ref="N9:O9"/>
    <mergeCell ref="P9:Q9"/>
    <mergeCell ref="P2:Q2"/>
    <mergeCell ref="D9:E9"/>
    <mergeCell ref="F9:G9"/>
    <mergeCell ref="B8:B9"/>
    <mergeCell ref="AD3:AF6"/>
    <mergeCell ref="A8:A9"/>
    <mergeCell ref="AB9:AC9"/>
    <mergeCell ref="AD9:AE9"/>
    <mergeCell ref="J25:K25"/>
    <mergeCell ref="L25:M25"/>
    <mergeCell ref="AD63:AF63"/>
    <mergeCell ref="D33:Q33"/>
    <mergeCell ref="P25:Q25"/>
    <mergeCell ref="D25:E25"/>
    <mergeCell ref="C37:G37"/>
    <mergeCell ref="F25:G25"/>
    <mergeCell ref="H25:I25"/>
    <mergeCell ref="V9:W9"/>
    <mergeCell ref="Z9:AA9"/>
    <mergeCell ref="R25:S25"/>
    <mergeCell ref="V25:W25"/>
    <mergeCell ref="X9:Y9"/>
    <mergeCell ref="X25:Y25"/>
    <mergeCell ref="A1:AA1"/>
    <mergeCell ref="C36:G36"/>
    <mergeCell ref="N25:O25"/>
    <mergeCell ref="A23:AA23"/>
    <mergeCell ref="C8:AA8"/>
    <mergeCell ref="C24:AA24"/>
    <mergeCell ref="A7:AA7"/>
    <mergeCell ref="T9:U9"/>
    <mergeCell ref="A19:B19"/>
    <mergeCell ref="A18:AA18"/>
    <mergeCell ref="Z25:AA25"/>
    <mergeCell ref="AA3:AA6"/>
    <mergeCell ref="T25:U25"/>
    <mergeCell ref="A24:A25"/>
    <mergeCell ref="B24:B25"/>
    <mergeCell ref="R9:S9"/>
  </mergeCells>
  <printOptions horizontalCentered="1"/>
  <pageMargins left="0.19685039370078741" right="0.19685039370078741" top="0.78740157480314965" bottom="0.23622047244094491" header="0.31496062992125984" footer="0.19685039370078741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>Secretaria de Estado de Infraestrutura e Logistica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Daniele Walter</dc:creator>
  <cp:lastModifiedBy>ADMIN</cp:lastModifiedBy>
  <cp:lastPrinted>2023-12-22T14:42:36Z</cp:lastPrinted>
  <dcterms:created xsi:type="dcterms:W3CDTF">2017-02-01T19:00:58Z</dcterms:created>
  <dcterms:modified xsi:type="dcterms:W3CDTF">2023-12-22T14:42:38Z</dcterms:modified>
</cp:coreProperties>
</file>